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3F78D95B-44D5-4BC5-9934-5600111494C7}" xr6:coauthVersionLast="45" xr6:coauthVersionMax="45" xr10:uidLastSave="{00000000-0000-0000-0000-000000000000}"/>
  <bookViews>
    <workbookView xWindow="8460" yWindow="1110" windowWidth="14355" windowHeight="1146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S DE PIERNA  " sheetId="159" r:id="rId7"/>
    <sheet name="BUCHE  EN  CAJA       " sheetId="157" r:id="rId8"/>
    <sheet name="PIERNA DE CARNERO Nal. CAJA " sheetId="154" r:id="rId9"/>
    <sheet name="C A M A R  O N       " sheetId="164" r:id="rId10"/>
    <sheet name="CUERO PANCETA " sheetId="128" r:id="rId11"/>
    <sheet name="A T U N       " sheetId="130" r:id="rId12"/>
    <sheet name="SALMON" sheetId="8" r:id="rId13"/>
    <sheet name="CABEZA DE LOMO     " sheetId="135" r:id="rId14"/>
    <sheet name="MENUDO EXCELL   I B P" sheetId="40" r:id="rId15"/>
    <sheet name="ESPALDILLA CARNERO Y CORDERO   " sheetId="54" r:id="rId16"/>
    <sheet name="SESOS MARQUETA        " sheetId="14" r:id="rId17"/>
    <sheet name="FILETE  TILAPIA   " sheetId="65" r:id="rId18"/>
    <sheet name="FILETE  B A S A     " sheetId="139" r:id="rId19"/>
    <sheet name="PAPA ONDULADA        " sheetId="117" state="hidden" r:id="rId20"/>
    <sheet name="CAÑA DE LOMO      " sheetId="163" r:id="rId21"/>
    <sheet name="TOCINO   NACIOANL    " sheetId="133" r:id="rId22"/>
    <sheet name="C H U L E T A  S      " sheetId="150" r:id="rId23"/>
    <sheet name="M A N I T A S    DE  CERDO" sheetId="161" r:id="rId24"/>
    <sheet name="HUESO    ESPINAZO   " sheetId="162" r:id="rId25"/>
    <sheet name="P A V O S           " sheetId="156" r:id="rId26"/>
    <sheet name="GRASA    " sheetId="158" r:id="rId27"/>
    <sheet name="H U E S O        " sheetId="134" r:id="rId28"/>
    <sheet name="NU3 CAN ADULTO NAT" sheetId="148" r:id="rId29"/>
    <sheet name="NU3CAN CACHORRO NAT" sheetId="167" r:id="rId30"/>
    <sheet name="NU3CAN ADULTO ORIGINAL" sheetId="168" r:id="rId31"/>
    <sheet name="SUPERCAN CACHO MAX" sheetId="169" r:id="rId32"/>
    <sheet name="NUE    FEROZ      " sheetId="170" r:id="rId33"/>
    <sheet name="Hoja10" sheetId="174" r:id="rId34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38" l="1"/>
  <c r="Q21" i="38" l="1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S51" i="158" l="1"/>
  <c r="O44" i="158"/>
  <c r="N44" i="158"/>
  <c r="P45" i="158" s="1"/>
  <c r="O43" i="158"/>
  <c r="Q43" i="158" s="1"/>
  <c r="O42" i="158"/>
  <c r="Q42" i="158" s="1"/>
  <c r="O41" i="158"/>
  <c r="Q41" i="158" s="1"/>
  <c r="O40" i="158"/>
  <c r="Q40" i="158" s="1"/>
  <c r="O39" i="158"/>
  <c r="Q39" i="158" s="1"/>
  <c r="Q38" i="158"/>
  <c r="Q37" i="158"/>
  <c r="Q36" i="158"/>
  <c r="Q35" i="158"/>
  <c r="Q34" i="158"/>
  <c r="Q33" i="158"/>
  <c r="Q32" i="158"/>
  <c r="Q31" i="158"/>
  <c r="Q30" i="158"/>
  <c r="Q29" i="158"/>
  <c r="Q28" i="158"/>
  <c r="Q27" i="158"/>
  <c r="Q26" i="158"/>
  <c r="Q25" i="158"/>
  <c r="Q24" i="158"/>
  <c r="Q23" i="158"/>
  <c r="Q22" i="158"/>
  <c r="Q21" i="158"/>
  <c r="Q20" i="158"/>
  <c r="Q19" i="158"/>
  <c r="Q18" i="158"/>
  <c r="Q17" i="158"/>
  <c r="Q16" i="158"/>
  <c r="Q15" i="158"/>
  <c r="Q14" i="158"/>
  <c r="Q13" i="158"/>
  <c r="Q12" i="158"/>
  <c r="Q11" i="158"/>
  <c r="Q10" i="158"/>
  <c r="Q9" i="158"/>
  <c r="U8" i="158"/>
  <c r="U9" i="158" s="1"/>
  <c r="U10" i="158" s="1"/>
  <c r="U11" i="158" s="1"/>
  <c r="U12" i="158" s="1"/>
  <c r="U13" i="158" s="1"/>
  <c r="U14" i="158" s="1"/>
  <c r="U15" i="158" s="1"/>
  <c r="U16" i="158" s="1"/>
  <c r="U17" i="158" s="1"/>
  <c r="U18" i="158" s="1"/>
  <c r="U19" i="158" s="1"/>
  <c r="U20" i="158" s="1"/>
  <c r="U21" i="158" s="1"/>
  <c r="U22" i="158" s="1"/>
  <c r="U23" i="158" s="1"/>
  <c r="U24" i="158" s="1"/>
  <c r="U25" i="158" s="1"/>
  <c r="U26" i="158" s="1"/>
  <c r="U27" i="158" s="1"/>
  <c r="U28" i="158" s="1"/>
  <c r="U29" i="158" s="1"/>
  <c r="U30" i="158" s="1"/>
  <c r="U31" i="158" s="1"/>
  <c r="U32" i="158" s="1"/>
  <c r="U33" i="158" s="1"/>
  <c r="U34" i="158" s="1"/>
  <c r="U35" i="158" s="1"/>
  <c r="U36" i="158" s="1"/>
  <c r="U37" i="158" s="1"/>
  <c r="U38" i="158" s="1"/>
  <c r="U39" i="158" s="1"/>
  <c r="U40" i="158" s="1"/>
  <c r="U41" i="158" s="1"/>
  <c r="U42" i="158" s="1"/>
  <c r="Q8" i="158"/>
  <c r="Q44" i="158" s="1"/>
  <c r="P47" i="158" l="1"/>
  <c r="R5" i="158"/>
  <c r="S5" i="158" s="1"/>
  <c r="T8" i="158"/>
  <c r="T9" i="158" s="1"/>
  <c r="T10" i="158" s="1"/>
  <c r="T11" i="158" s="1"/>
  <c r="T12" i="158" s="1"/>
  <c r="T13" i="158" s="1"/>
  <c r="T14" i="158" s="1"/>
  <c r="T15" i="158" s="1"/>
  <c r="T16" i="158" s="1"/>
  <c r="T17" i="158" s="1"/>
  <c r="T18" i="158" s="1"/>
  <c r="T19" i="158" s="1"/>
  <c r="T20" i="158" s="1"/>
  <c r="T21" i="158" s="1"/>
  <c r="T22" i="158" s="1"/>
  <c r="T23" i="158" s="1"/>
  <c r="T24" i="158" s="1"/>
  <c r="T25" i="158" s="1"/>
  <c r="T26" i="158" s="1"/>
  <c r="T27" i="158" s="1"/>
  <c r="T28" i="158" s="1"/>
  <c r="T29" i="158" s="1"/>
  <c r="T30" i="158" s="1"/>
  <c r="T31" i="158" s="1"/>
  <c r="T32" i="158" s="1"/>
  <c r="T33" i="158" s="1"/>
  <c r="T34" i="158" s="1"/>
  <c r="T35" i="158" s="1"/>
  <c r="T36" i="158" s="1"/>
  <c r="T37" i="158" s="1"/>
  <c r="T38" i="158" s="1"/>
  <c r="T39" i="158" s="1"/>
  <c r="T40" i="158" s="1"/>
  <c r="T41" i="158" s="1"/>
  <c r="T42" i="158" s="1"/>
  <c r="Q20" i="38"/>
  <c r="Q19" i="38"/>
  <c r="Q18" i="38"/>
  <c r="Q17" i="38"/>
  <c r="X55" i="54" l="1"/>
  <c r="W55" i="54"/>
  <c r="Y58" i="54" s="1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AC9" i="54" s="1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Z55" i="54" l="1"/>
  <c r="Y60" i="54"/>
  <c r="AA5" i="54"/>
  <c r="AB5" i="54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55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Q5" i="54" l="1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8" i="38"/>
  <c r="Q10" i="38" l="1"/>
  <c r="Q16" i="38"/>
  <c r="Q15" i="38"/>
  <c r="Q14" i="38"/>
  <c r="N52" i="65" l="1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O52" i="65" l="1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Q11" i="38"/>
  <c r="Q12" i="38"/>
  <c r="Q9" i="38"/>
  <c r="P55" i="65" l="1"/>
  <c r="R5" i="65"/>
  <c r="S5" i="65" s="1"/>
  <c r="Q7" i="38"/>
  <c r="Q6" i="38" l="1"/>
  <c r="O10" i="40" l="1"/>
  <c r="Q10" i="40" s="1"/>
  <c r="O11" i="40"/>
  <c r="Q11" i="40" s="1"/>
  <c r="O12" i="40"/>
  <c r="Q12" i="40" s="1"/>
  <c r="O61" i="40"/>
  <c r="Q61" i="40" s="1"/>
  <c r="O60" i="40"/>
  <c r="Q60" i="40" s="1"/>
  <c r="L60" i="40"/>
  <c r="Q59" i="40"/>
  <c r="O59" i="40"/>
  <c r="Q58" i="40"/>
  <c r="O58" i="40"/>
  <c r="Q57" i="40"/>
  <c r="O57" i="40"/>
  <c r="Q56" i="40"/>
  <c r="O56" i="40"/>
  <c r="Q55" i="40"/>
  <c r="O55" i="40"/>
  <c r="O54" i="40"/>
  <c r="Q54" i="40" s="1"/>
  <c r="Q53" i="40"/>
  <c r="O53" i="40"/>
  <c r="O52" i="40"/>
  <c r="Q52" i="40" s="1"/>
  <c r="Q51" i="40"/>
  <c r="O51" i="40"/>
  <c r="O50" i="40"/>
  <c r="Q50" i="40" s="1"/>
  <c r="Q49" i="40"/>
  <c r="O49" i="40"/>
  <c r="O48" i="40"/>
  <c r="Q48" i="40" s="1"/>
  <c r="Q47" i="40"/>
  <c r="O47" i="40"/>
  <c r="O46" i="40"/>
  <c r="Q46" i="40" s="1"/>
  <c r="Q45" i="40"/>
  <c r="O45" i="40"/>
  <c r="O44" i="40"/>
  <c r="Q44" i="40" s="1"/>
  <c r="Q43" i="40"/>
  <c r="O43" i="40"/>
  <c r="O42" i="40"/>
  <c r="Q42" i="40" s="1"/>
  <c r="Q41" i="40"/>
  <c r="O41" i="40"/>
  <c r="O40" i="40"/>
  <c r="Q40" i="40" s="1"/>
  <c r="Q39" i="40"/>
  <c r="O39" i="40"/>
  <c r="O38" i="40"/>
  <c r="Q38" i="40" s="1"/>
  <c r="Q37" i="40"/>
  <c r="O37" i="40"/>
  <c r="O36" i="40"/>
  <c r="Q36" i="40" s="1"/>
  <c r="Q35" i="40"/>
  <c r="O35" i="40"/>
  <c r="O34" i="40"/>
  <c r="Q34" i="40" s="1"/>
  <c r="Q33" i="40"/>
  <c r="O33" i="40"/>
  <c r="O32" i="40"/>
  <c r="Q32" i="40" s="1"/>
  <c r="Q31" i="40"/>
  <c r="O31" i="40"/>
  <c r="O30" i="40"/>
  <c r="Q30" i="40" s="1"/>
  <c r="Q29" i="40"/>
  <c r="O29" i="40"/>
  <c r="O28" i="40"/>
  <c r="Q28" i="40" s="1"/>
  <c r="Q27" i="40"/>
  <c r="O27" i="40"/>
  <c r="O26" i="40"/>
  <c r="Q26" i="40" s="1"/>
  <c r="Q25" i="40"/>
  <c r="O25" i="40"/>
  <c r="O24" i="40"/>
  <c r="Q24" i="40" s="1"/>
  <c r="Q23" i="40"/>
  <c r="O23" i="40"/>
  <c r="O22" i="40"/>
  <c r="Q22" i="40" s="1"/>
  <c r="Q21" i="40"/>
  <c r="O21" i="40"/>
  <c r="O20" i="40"/>
  <c r="Q20" i="40" s="1"/>
  <c r="N62" i="40"/>
  <c r="P65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T8" i="40" s="1"/>
  <c r="T9" i="40" l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I10" i="161"/>
  <c r="I11" i="161" s="1"/>
  <c r="F9" i="139"/>
  <c r="F10" i="139"/>
  <c r="F11" i="139"/>
  <c r="F12" i="139"/>
  <c r="F13" i="139"/>
  <c r="Y32" i="1"/>
  <c r="W32" i="1"/>
  <c r="AA5" i="1"/>
  <c r="P32" i="1"/>
  <c r="P33" i="1" s="1"/>
  <c r="N32" i="1"/>
  <c r="R5" i="1"/>
  <c r="Y33" i="1" l="1"/>
  <c r="P67" i="40"/>
  <c r="R5" i="40"/>
  <c r="S5" i="40" s="1"/>
  <c r="F9" i="129"/>
  <c r="I9" i="129" s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G5" i="128"/>
  <c r="C20" i="40" l="1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C52" i="65" l="1"/>
  <c r="D54" i="65" s="1"/>
  <c r="D51" i="65"/>
  <c r="F51" i="65" s="1"/>
  <c r="F50" i="65"/>
  <c r="D50" i="65"/>
  <c r="D49" i="65"/>
  <c r="F49" i="65" s="1"/>
  <c r="F48" i="65"/>
  <c r="D48" i="65"/>
  <c r="D47" i="65"/>
  <c r="F47" i="65" s="1"/>
  <c r="F46" i="65"/>
  <c r="D46" i="65"/>
  <c r="D45" i="65"/>
  <c r="F45" i="65" s="1"/>
  <c r="F44" i="65"/>
  <c r="D44" i="65"/>
  <c r="D43" i="65"/>
  <c r="F43" i="65" s="1"/>
  <c r="F42" i="65"/>
  <c r="D42" i="65"/>
  <c r="D41" i="65"/>
  <c r="F41" i="65" s="1"/>
  <c r="F40" i="65"/>
  <c r="D40" i="65"/>
  <c r="D39" i="65"/>
  <c r="F39" i="65" s="1"/>
  <c r="F38" i="65"/>
  <c r="D38" i="65"/>
  <c r="D37" i="65"/>
  <c r="F37" i="65" s="1"/>
  <c r="F36" i="65"/>
  <c r="D36" i="65"/>
  <c r="D35" i="65"/>
  <c r="F35" i="65" s="1"/>
  <c r="F34" i="65"/>
  <c r="D34" i="65"/>
  <c r="D33" i="65"/>
  <c r="F33" i="65" s="1"/>
  <c r="F32" i="65"/>
  <c r="D32" i="65"/>
  <c r="D31" i="65"/>
  <c r="F31" i="65" s="1"/>
  <c r="F30" i="65"/>
  <c r="D30" i="65"/>
  <c r="D29" i="65"/>
  <c r="F29" i="65" s="1"/>
  <c r="F28" i="65"/>
  <c r="D28" i="65"/>
  <c r="D27" i="65"/>
  <c r="F27" i="65" s="1"/>
  <c r="F26" i="65"/>
  <c r="D26" i="65"/>
  <c r="D25" i="65"/>
  <c r="F25" i="65" s="1"/>
  <c r="F24" i="65"/>
  <c r="D24" i="65"/>
  <c r="D23" i="65"/>
  <c r="F23" i="65" s="1"/>
  <c r="F22" i="65"/>
  <c r="D22" i="65"/>
  <c r="D21" i="65"/>
  <c r="F21" i="65" s="1"/>
  <c r="F20" i="65"/>
  <c r="D20" i="65"/>
  <c r="D19" i="65"/>
  <c r="F19" i="65" s="1"/>
  <c r="F18" i="65"/>
  <c r="D18" i="65"/>
  <c r="D17" i="65"/>
  <c r="F17" i="65" s="1"/>
  <c r="F16" i="65"/>
  <c r="D16" i="65"/>
  <c r="D15" i="65"/>
  <c r="F15" i="65" s="1"/>
  <c r="F14" i="65"/>
  <c r="D14" i="65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36" i="161"/>
  <c r="F8" i="133"/>
  <c r="I8" i="133" s="1"/>
  <c r="F8" i="163"/>
  <c r="F9" i="163"/>
  <c r="D8" i="164"/>
  <c r="D9" i="164"/>
  <c r="D10" i="164"/>
  <c r="D11" i="164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D52" i="65" l="1"/>
  <c r="F77" i="129"/>
  <c r="G5" i="129" s="1"/>
  <c r="H6" i="129" s="1"/>
  <c r="F9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E82" i="129" l="1"/>
  <c r="E55" i="65"/>
  <c r="G5" i="65"/>
  <c r="H5" i="65" s="1"/>
  <c r="S98" i="38" l="1"/>
  <c r="S99" i="38"/>
  <c r="S100" i="38"/>
  <c r="S101" i="38"/>
  <c r="S102" i="38"/>
  <c r="S103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S120" i="38"/>
  <c r="S121" i="38"/>
  <c r="S122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99" i="38"/>
  <c r="D9" i="40" l="1"/>
  <c r="F9" i="40" s="1"/>
  <c r="D8" i="40"/>
  <c r="F8" i="40" s="1"/>
  <c r="D11" i="40"/>
  <c r="F11" i="40" s="1"/>
  <c r="D12" i="40"/>
  <c r="F12" i="40" s="1"/>
  <c r="D13" i="40"/>
  <c r="F13" i="40" s="1"/>
  <c r="D14" i="40"/>
  <c r="F14" i="40" s="1"/>
  <c r="D15" i="40"/>
  <c r="F15" i="40" s="1"/>
  <c r="D16" i="40"/>
  <c r="F16" i="40" s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D26" i="8" l="1"/>
  <c r="F16" i="8"/>
  <c r="F45" i="128"/>
  <c r="D45" i="128"/>
  <c r="F26" i="8"/>
  <c r="F28" i="8" s="1"/>
  <c r="F8" i="162"/>
  <c r="F47" i="128" l="1"/>
  <c r="H5" i="128"/>
  <c r="G5" i="8"/>
  <c r="H5" i="8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8" i="150" s="1"/>
  <c r="D44" i="150" l="1"/>
  <c r="F44" i="150"/>
  <c r="G5" i="150" s="1"/>
  <c r="H5" i="150" s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T101" i="38" l="1"/>
  <c r="I101" i="38"/>
  <c r="H51" i="134"/>
  <c r="C44" i="134"/>
  <c r="E45" i="134" s="1"/>
  <c r="F43" i="134"/>
  <c r="D43" i="134"/>
  <c r="F42" i="134"/>
  <c r="D42" i="134"/>
  <c r="F41" i="134"/>
  <c r="D41" i="134"/>
  <c r="F40" i="134"/>
  <c r="D40" i="134"/>
  <c r="F39" i="134"/>
  <c r="D39" i="134"/>
  <c r="D44" i="134" s="1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F44" i="134" s="1"/>
  <c r="I8" i="134" l="1"/>
  <c r="I9" i="134" s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/>
  <c r="G5" i="134"/>
  <c r="H5" i="134" s="1"/>
  <c r="H51" i="158"/>
  <c r="GP5" i="1" l="1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G5" i="54" s="1"/>
  <c r="H5" i="54" s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E60" i="54"/>
  <c r="D52" i="14"/>
  <c r="F52" i="14"/>
  <c r="E55" i="14" l="1"/>
  <c r="G5" i="14"/>
  <c r="H5" i="14" s="1"/>
  <c r="D34" i="161" l="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F34" i="161"/>
  <c r="G5" i="161" s="1"/>
  <c r="H5" i="161" s="1"/>
  <c r="F35" i="161" l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F11" i="164"/>
  <c r="F10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H5" i="162"/>
  <c r="F19" i="154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S4" i="38"/>
  <c r="E47" i="163" l="1"/>
  <c r="H5" i="163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E67" i="40"/>
  <c r="G5" i="40"/>
  <c r="H5" i="40" s="1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11" i="139" l="1"/>
  <c r="I12" i="139" s="1"/>
  <c r="D13" i="139"/>
  <c r="B15" i="139"/>
  <c r="D14" i="139"/>
  <c r="F14" i="139" s="1"/>
  <c r="P78" i="57"/>
  <c r="Q6" i="57" s="1"/>
  <c r="I13" i="139" l="1"/>
  <c r="I14" i="139" s="1"/>
  <c r="B16" i="139"/>
  <c r="D15" i="139"/>
  <c r="F15" i="139" s="1"/>
  <c r="O83" i="57"/>
  <c r="R6" i="57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D44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D19" i="139" l="1"/>
  <c r="F19" i="139" s="1"/>
  <c r="I19" i="139" s="1"/>
  <c r="B20" i="139"/>
  <c r="F39" i="158"/>
  <c r="F44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20" i="139" l="1"/>
  <c r="F20" i="139" s="1"/>
  <c r="I20" i="139" s="1"/>
  <c r="B21" i="139"/>
  <c r="G5" i="158"/>
  <c r="H5" i="158" s="1"/>
  <c r="E47" i="158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B26" i="139" l="1"/>
  <c r="D25" i="139"/>
  <c r="F25" i="139" s="1"/>
  <c r="I25" i="139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F50" i="157"/>
  <c r="D50" i="157"/>
  <c r="I23" i="157" l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B27" i="139"/>
  <c r="D26" i="139"/>
  <c r="F26" i="139" s="1"/>
  <c r="I26" i="139" s="1"/>
  <c r="G5" i="157"/>
  <c r="H5" i="157" s="1"/>
  <c r="F52" i="157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5" i="159"/>
  <c r="H6" i="159" s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4" i="38"/>
  <c r="B33" i="139" l="1"/>
  <c r="D32" i="139"/>
  <c r="F32" i="139" s="1"/>
  <c r="I32" i="139" s="1"/>
  <c r="B34" i="139" l="1"/>
  <c r="D33" i="139"/>
  <c r="F33" i="139" s="1"/>
  <c r="I33" i="139" s="1"/>
  <c r="I104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102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7" i="38"/>
  <c r="I107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98" i="38"/>
  <c r="I100" i="38"/>
  <c r="E64" i="139" l="1"/>
  <c r="G5" i="139"/>
  <c r="H5" i="139" s="1"/>
  <c r="T113" i="38" l="1"/>
  <c r="T114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3" i="38"/>
  <c r="I105" i="38"/>
  <c r="F31" i="130" l="1"/>
  <c r="G5" i="130"/>
  <c r="H5" i="130" s="1"/>
  <c r="I113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T116" i="38" l="1"/>
  <c r="I116" i="38"/>
  <c r="S25" i="38" l="1"/>
  <c r="S26" i="38"/>
  <c r="J8" i="133" l="1"/>
  <c r="S96" i="38" l="1"/>
  <c r="T96" i="38" s="1"/>
  <c r="S97" i="38"/>
  <c r="T97" i="38" s="1"/>
  <c r="T103" i="38"/>
  <c r="T105" i="38"/>
  <c r="T112" i="38"/>
  <c r="S123" i="38"/>
  <c r="S124" i="38"/>
  <c r="S125" i="38"/>
  <c r="S126" i="38"/>
  <c r="S127" i="38"/>
  <c r="S128" i="38"/>
  <c r="I111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DD5" i="1"/>
  <c r="BB5" i="1"/>
  <c r="AS5" i="1"/>
  <c r="AJ5" i="1"/>
  <c r="I106" i="38" l="1"/>
  <c r="I108" i="38"/>
  <c r="I109" i="38"/>
  <c r="I110" i="38"/>
  <c r="I112" i="38"/>
  <c r="I114" i="38"/>
  <c r="I115" i="38"/>
  <c r="I117" i="38"/>
  <c r="I118" i="38"/>
  <c r="I119" i="38"/>
  <c r="I120" i="38"/>
  <c r="I121" i="38"/>
  <c r="I122" i="38"/>
  <c r="I123" i="38"/>
  <c r="I125" i="38"/>
  <c r="I126" i="38"/>
  <c r="I127" i="38"/>
  <c r="I128" i="38"/>
  <c r="I129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T125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19" i="38" l="1"/>
  <c r="T120" i="38"/>
  <c r="T121" i="38"/>
  <c r="T122" i="38"/>
  <c r="T12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15" i="38" l="1"/>
  <c r="S17" i="38" l="1"/>
  <c r="S13" i="38"/>
  <c r="S14" i="38"/>
  <c r="B4" i="1" l="1"/>
  <c r="AL1" i="1"/>
  <c r="AU1" i="1" s="1"/>
  <c r="T124" i="38" l="1"/>
  <c r="T126" i="38"/>
  <c r="T127" i="38"/>
  <c r="I130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9" i="38" l="1"/>
  <c r="T106" i="38"/>
  <c r="S129" i="38" l="1"/>
  <c r="T129" i="38" s="1"/>
  <c r="S130" i="38"/>
  <c r="T130" i="38" s="1"/>
  <c r="S131" i="38"/>
  <c r="T131" i="38" s="1"/>
  <c r="S132" i="38"/>
  <c r="T132" i="38" s="1"/>
  <c r="S133" i="38"/>
  <c r="T133" i="38" s="1"/>
  <c r="S134" i="38" l="1"/>
  <c r="S135" i="38"/>
  <c r="S6" i="38" l="1"/>
  <c r="S8" i="38"/>
  <c r="S9" i="38"/>
  <c r="S12" i="38"/>
  <c r="S16" i="38"/>
  <c r="S20" i="38"/>
  <c r="S5" i="38"/>
  <c r="S7" i="38"/>
  <c r="S10" i="38"/>
  <c r="S11" i="38"/>
  <c r="S15" i="38"/>
  <c r="S18" i="38"/>
  <c r="T110" i="38" l="1"/>
  <c r="T134" i="38" l="1"/>
  <c r="I134" i="38"/>
  <c r="I133" i="38" l="1"/>
  <c r="T128" i="38" l="1"/>
  <c r="T135" i="38"/>
  <c r="S136" i="38"/>
  <c r="T136" i="38" s="1"/>
  <c r="S137" i="38"/>
  <c r="T137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I131" i="38" l="1"/>
  <c r="T111" i="38" l="1"/>
  <c r="T117" i="38"/>
  <c r="T11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T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2" i="38"/>
  <c r="M152" i="38"/>
  <c r="K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I137" i="38"/>
  <c r="I136" i="38"/>
  <c r="I135" i="38"/>
  <c r="I132" i="38"/>
  <c r="T108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5" i="38" l="1"/>
  <c r="F23" i="38"/>
  <c r="I23" i="1"/>
  <c r="I23" i="38" s="1"/>
  <c r="T23" i="38"/>
  <c r="T22" i="38"/>
  <c r="T24" i="38"/>
  <c r="T21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31" i="38"/>
  <c r="T27" i="38"/>
  <c r="T28" i="38"/>
  <c r="T29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I33" i="38" s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52" i="38"/>
  <c r="T68" i="38" l="1"/>
  <c r="T69" i="38"/>
  <c r="G152" i="38"/>
  <c r="I152" i="38"/>
  <c r="H152" i="38"/>
  <c r="DX1" i="1"/>
  <c r="EG1" i="1" s="1"/>
  <c r="EP1" i="1" s="1"/>
  <c r="EY1" i="1" s="1"/>
  <c r="FH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<sst xmlns="http://schemas.openxmlformats.org/spreadsheetml/2006/main" count="2867" uniqueCount="314">
  <si>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</si>
  <si>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</si>
  <si>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</si>
  <si>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</si>
  <si>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</si>
  <si>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</si>
  <si>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</si>
  <si>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</si>
  <si>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</si>
  <si>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</si>
  <si>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</si>
  <si>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</si>
  <si>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</si>
  <si>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</si>
  <si>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</si>
  <si>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</si>
  <si>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</si>
  <si>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</si>
  <si>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</si>
  <si>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</si>
  <si>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</si>
  <si>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</si>
  <si>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</si>
  <si>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</si>
  <si>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</si>
  <si>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</si>
  <si>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</si>
  <si>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</si>
  <si>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</si>
  <si>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</si>
  <si>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</si>
  <si>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</si>
  <si>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</si>
  <si>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</si>
  <si>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</si>
  <si>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</si>
  <si>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</si>
  <si>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</si>
  <si>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</si>
  <si>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</si>
  <si>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</si>
  <si>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</si>
  <si>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</si>
  <si>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</si>
  <si>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</si>
  <si>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</si>
  <si>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</si>
  <si>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</si>
  <si>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</si>
  <si>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</si>
  <si>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</si>
  <si>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</si>
  <si>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</si>
  <si>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</si>
  <si>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</si>
  <si>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</si>
  <si>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</si>
  <si>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</si>
  <si>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</si>
  <si>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MORELIA 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</si>
  <si>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</si>
  <si>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</si>
  <si>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</si>
  <si>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</si>
  <si>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</si>
  <si>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</si>
  <si>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</si>
  <si>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</si>
  <si>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</si>
  <si>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</si>
  <si>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</si>
  <si>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</si>
  <si>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</si>
  <si>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</si>
  <si>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ENTRADA DEL MES DE ENERO 2020</t>
  </si>
  <si>
    <t>SEABOARD FODDS</t>
  </si>
  <si>
    <t>BUCHE</t>
  </si>
  <si>
    <t>saldo kilos</t>
  </si>
  <si>
    <t>INVENTARIO   DEL MES DE   E N E R O    2020</t>
  </si>
  <si>
    <t xml:space="preserve">ADAMS INTERNATIONAL </t>
  </si>
  <si>
    <t>GRANJERO FELIZ</t>
  </si>
  <si>
    <t>ARRACHERA TAQUERA</t>
  </si>
  <si>
    <t>ALIMENTOS CERTIFICADO PUEBLA</t>
  </si>
  <si>
    <t>RIBLETTS DE CERDO</t>
  </si>
  <si>
    <t>MARIMEX BC DE SRL</t>
  </si>
  <si>
    <t>SALMON</t>
  </si>
  <si>
    <t xml:space="preserve">I N N O V  A </t>
  </si>
  <si>
    <t>MANITAS DE CERDO</t>
  </si>
  <si>
    <t>ALLIANCE PRICE</t>
  </si>
  <si>
    <t>838 U</t>
  </si>
  <si>
    <t>862 U</t>
  </si>
  <si>
    <t>INVENTARIO     DEL MES DE FEBRERO 2020</t>
  </si>
  <si>
    <t>ENTRADA DEL MES DE MARZO 2020</t>
  </si>
  <si>
    <t xml:space="preserve">I N N O V A </t>
  </si>
  <si>
    <t>Smithfield</t>
  </si>
  <si>
    <t>ABASTECEDORA DE CARNES FRESCAS ROEL</t>
  </si>
  <si>
    <t>SESOS Marqueta</t>
  </si>
  <si>
    <t>IDEAL TRADING</t>
  </si>
  <si>
    <t>SIOUX</t>
  </si>
  <si>
    <t>ENTRADA DEL MES DE ABRIL 2020</t>
  </si>
  <si>
    <t>HUESO ESPINAZO</t>
  </si>
  <si>
    <t>GRASA</t>
  </si>
  <si>
    <t>GRANEL</t>
  </si>
  <si>
    <t>0003 V</t>
  </si>
  <si>
    <t>0014 V</t>
  </si>
  <si>
    <t>0025 V</t>
  </si>
  <si>
    <t>0032 V</t>
  </si>
  <si>
    <t>0046 V</t>
  </si>
  <si>
    <t>0064 V</t>
  </si>
  <si>
    <t>0066 V</t>
  </si>
  <si>
    <t>0068 V</t>
  </si>
  <si>
    <t>0072 V</t>
  </si>
  <si>
    <t>0080 V</t>
  </si>
  <si>
    <t>ARRACHERA TEXANA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</si>
  <si>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</si>
  <si>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</si>
  <si>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</si>
  <si>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</si>
  <si>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</si>
  <si>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</si>
  <si>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</si>
  <si>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</si>
  <si>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</si>
  <si>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</si>
  <si>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</si>
  <si>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ROEL</t>
  </si>
  <si>
    <t>I N N O V  A</t>
  </si>
  <si>
    <t xml:space="preserve">I N N O V A   </t>
  </si>
  <si>
    <t>TOCINO NACIONAL</t>
  </si>
  <si>
    <t>PULPAS DE PIERNA</t>
  </si>
  <si>
    <t>PUNTA CAÑA DE LOMO</t>
  </si>
  <si>
    <t>SALDO KG</t>
  </si>
  <si>
    <t>130 V</t>
  </si>
  <si>
    <t>124 V</t>
  </si>
  <si>
    <t>121 V</t>
  </si>
  <si>
    <t>125 V</t>
  </si>
  <si>
    <t>131 V</t>
  </si>
  <si>
    <t>166 V</t>
  </si>
  <si>
    <t>170 V</t>
  </si>
  <si>
    <t>173 V</t>
  </si>
  <si>
    <t>175 V</t>
  </si>
  <si>
    <t>176 V</t>
  </si>
  <si>
    <t>181 V</t>
  </si>
  <si>
    <t>185 V</t>
  </si>
  <si>
    <t>189 V</t>
  </si>
  <si>
    <t>195 V</t>
  </si>
  <si>
    <t>196 V</t>
  </si>
  <si>
    <t>ENTRADA DEL MES DE MAYO 2020</t>
  </si>
  <si>
    <t>ESP. CARNERO</t>
  </si>
  <si>
    <t xml:space="preserve">CAJA </t>
  </si>
  <si>
    <t>PED. 50648110</t>
  </si>
  <si>
    <t>PED. 50638901</t>
  </si>
  <si>
    <t>205 V</t>
  </si>
  <si>
    <t>TOTAL DE ENTRADAS DEL MES   MAYO      2020</t>
  </si>
  <si>
    <t>INVENTARIO  DEL MES DE   ABRIL         2020</t>
  </si>
  <si>
    <t>INVENTARIO   DEL MES DE ABRIL   2020</t>
  </si>
  <si>
    <t>INVENTARIO   DEL MES DE ABRIL 2020</t>
  </si>
  <si>
    <t>INVENTARIO  DEL MES DE   A B R I L   2020</t>
  </si>
  <si>
    <t>INVENTARIO    DEL MES DE   ABRIL    2020</t>
  </si>
  <si>
    <t>INVENTARIO    DEL MES DE   ABRIL    DEL 2020</t>
  </si>
  <si>
    <t>INVENTARIO    DEL MES DE ABRIL 2020</t>
  </si>
  <si>
    <t>ENTRADA DEL MES DE  MAYO    2020</t>
  </si>
  <si>
    <t>ABASTECEDORA DE CARNES FRES ROEL</t>
  </si>
  <si>
    <t>MENUDO EXCEL</t>
  </si>
  <si>
    <t xml:space="preserve">ALIMENTOS CERTIFICADOS PUEBLA      I N N O V A </t>
  </si>
  <si>
    <t>PUE-1809</t>
  </si>
  <si>
    <t>Transfer S 11-May-20</t>
  </si>
  <si>
    <t>10522/*13770</t>
  </si>
  <si>
    <t>Transfer S 12-May-2020</t>
  </si>
  <si>
    <t>10535/*13774</t>
  </si>
  <si>
    <t>SEABOARD FOODS</t>
  </si>
  <si>
    <t>PED. 50740074</t>
  </si>
  <si>
    <t>Seaboard</t>
  </si>
  <si>
    <t>PED. 50798946</t>
  </si>
  <si>
    <t>PED. 50845775</t>
  </si>
  <si>
    <t>PED. 50843706</t>
  </si>
  <si>
    <t>PED. 50904382</t>
  </si>
  <si>
    <t>PED. 50903958</t>
  </si>
  <si>
    <t>SEABOARD</t>
  </si>
  <si>
    <t>PED. 50942428</t>
  </si>
  <si>
    <t>NLSE20-42</t>
  </si>
  <si>
    <t>NLSE20-43</t>
  </si>
  <si>
    <t>NLP-187</t>
  </si>
  <si>
    <t>NLSE20-48</t>
  </si>
  <si>
    <t>NLP-184</t>
  </si>
  <si>
    <t>NLSE20-49</t>
  </si>
  <si>
    <t>NLSE20-33</t>
  </si>
  <si>
    <t>SEABOARD FOODS  ( albicia )</t>
  </si>
  <si>
    <t>ADAMS INT MORELIA</t>
  </si>
  <si>
    <t>Cuero panceta</t>
  </si>
  <si>
    <t>PU-80522</t>
  </si>
  <si>
    <t xml:space="preserve">GRANJERO FELIZ S CDE RL </t>
  </si>
  <si>
    <t>A14-12916</t>
  </si>
  <si>
    <t xml:space="preserve">Arrachera Taquera </t>
  </si>
  <si>
    <t>Transfer S 14-May-20</t>
  </si>
  <si>
    <t>Transfer S 15-May-20</t>
  </si>
  <si>
    <t>HC-4194</t>
  </si>
  <si>
    <t>Transfer Bnte 13-May-20</t>
  </si>
  <si>
    <t>Transfer Bnte 14-May20</t>
  </si>
  <si>
    <t>Transfer B-23-Abr-20</t>
  </si>
  <si>
    <t>Transfer B 23-Abr-20</t>
  </si>
  <si>
    <t>Transfer Bnte 7-May-20</t>
  </si>
  <si>
    <t>Transfer Bnte 8-May-20</t>
  </si>
  <si>
    <t>Transfer Bnte 11-May-20</t>
  </si>
  <si>
    <t>Transfer Bnte 12-May-20</t>
  </si>
  <si>
    <t>Transfer S 27-Abril-20</t>
  </si>
  <si>
    <t>Transfer S 30-Abr-20</t>
  </si>
  <si>
    <t>INDIANA</t>
  </si>
  <si>
    <t>PED. 51044500</t>
  </si>
  <si>
    <t>PED. 51107588</t>
  </si>
  <si>
    <t>PED. 51107589</t>
  </si>
  <si>
    <t>PED. 51144883</t>
  </si>
  <si>
    <t>AM-1631</t>
  </si>
  <si>
    <t>PUE-2008</t>
  </si>
  <si>
    <t>PU-80599</t>
  </si>
  <si>
    <t>NLSE20-50</t>
  </si>
  <si>
    <t>NLSE20-51</t>
  </si>
  <si>
    <t>NLSE20-34</t>
  </si>
  <si>
    <t>Transfer S 18-May-20</t>
  </si>
  <si>
    <t>Transfer S 19-May-20</t>
  </si>
  <si>
    <t>Transfer S 20-May-20</t>
  </si>
  <si>
    <t>Transfer S 22-May-20</t>
  </si>
  <si>
    <t>Tranfer S 22-May-20</t>
  </si>
  <si>
    <t xml:space="preserve">Ma DE LOURDES </t>
  </si>
  <si>
    <t>PED. 51267942</t>
  </si>
  <si>
    <t>PERNIL</t>
  </si>
  <si>
    <t>PED. 51265956</t>
  </si>
  <si>
    <t>PED. 51274705</t>
  </si>
  <si>
    <t>PED. 51301907</t>
  </si>
  <si>
    <t>Ma. DE LOURDES HDZ</t>
  </si>
  <si>
    <t>ESP DE CARNERO</t>
  </si>
  <si>
    <t>NLP-186</t>
  </si>
  <si>
    <t>NLSE20-52</t>
  </si>
  <si>
    <t>NLSE20.53</t>
  </si>
  <si>
    <t>NLSE20-35</t>
  </si>
  <si>
    <t>Transfer S 29-Mayo-20</t>
  </si>
  <si>
    <t>R-290</t>
  </si>
  <si>
    <t>Transfer S 21-May-20</t>
  </si>
  <si>
    <t>Transfer B 22-May-20</t>
  </si>
  <si>
    <t>Transfer Bnte 20-May-20</t>
  </si>
  <si>
    <t>Transfer Bnte 21-May-20</t>
  </si>
  <si>
    <t>Transfer Bnte 22-May-20</t>
  </si>
  <si>
    <t>PED. 51402107</t>
  </si>
  <si>
    <t>NLP-188</t>
  </si>
  <si>
    <t>Transfer Bnte 26-May-20</t>
  </si>
  <si>
    <t>Transfer Bnte 27-May-20</t>
  </si>
  <si>
    <t>Transfer Bnte 28-May-20</t>
  </si>
  <si>
    <t>Transfer Bnte 29-May-20</t>
  </si>
  <si>
    <t>212 V</t>
  </si>
  <si>
    <t>213 V</t>
  </si>
  <si>
    <t>214 V</t>
  </si>
  <si>
    <t>216 V</t>
  </si>
  <si>
    <t>220 V</t>
  </si>
  <si>
    <t>221 V</t>
  </si>
  <si>
    <t>222 V</t>
  </si>
  <si>
    <t>223 V</t>
  </si>
  <si>
    <t>224 V</t>
  </si>
  <si>
    <t>225 V</t>
  </si>
  <si>
    <t>226 V</t>
  </si>
  <si>
    <t>227 V</t>
  </si>
  <si>
    <t>230 V</t>
  </si>
  <si>
    <t>231 V</t>
  </si>
  <si>
    <t>232 V</t>
  </si>
  <si>
    <t>234 V</t>
  </si>
  <si>
    <t>235 V</t>
  </si>
  <si>
    <t>237 V</t>
  </si>
  <si>
    <t>238 V</t>
  </si>
  <si>
    <t>240 V</t>
  </si>
  <si>
    <t>241 V</t>
  </si>
  <si>
    <t>242 V</t>
  </si>
  <si>
    <t>243 V</t>
  </si>
  <si>
    <t>245 V</t>
  </si>
  <si>
    <t>246 V</t>
  </si>
  <si>
    <t>247 V</t>
  </si>
  <si>
    <t>248 V</t>
  </si>
  <si>
    <t>249 V</t>
  </si>
  <si>
    <t>252 V</t>
  </si>
  <si>
    <t>254 V</t>
  </si>
  <si>
    <t>255 V</t>
  </si>
  <si>
    <t>257 V</t>
  </si>
  <si>
    <t>258 V</t>
  </si>
  <si>
    <t>259 V</t>
  </si>
  <si>
    <t>260 V</t>
  </si>
  <si>
    <t>261 V</t>
  </si>
  <si>
    <t>262 V</t>
  </si>
  <si>
    <t>263 V</t>
  </si>
  <si>
    <t>264 V</t>
  </si>
  <si>
    <t>265 V</t>
  </si>
  <si>
    <t>266 V</t>
  </si>
  <si>
    <t>267 V</t>
  </si>
  <si>
    <t>271 V</t>
  </si>
  <si>
    <t>273 V</t>
  </si>
  <si>
    <t>274 V</t>
  </si>
  <si>
    <t>275 V</t>
  </si>
  <si>
    <t>277 V</t>
  </si>
  <si>
    <t>278 V</t>
  </si>
  <si>
    <t>279 V</t>
  </si>
  <si>
    <t>280 V</t>
  </si>
  <si>
    <t>282 V</t>
  </si>
  <si>
    <t>283 V</t>
  </si>
  <si>
    <t>284 V</t>
  </si>
  <si>
    <t>285 V</t>
  </si>
  <si>
    <t>287 V</t>
  </si>
  <si>
    <t>288 V</t>
  </si>
  <si>
    <t>291 V</t>
  </si>
  <si>
    <t>292 V</t>
  </si>
  <si>
    <t>293 V</t>
  </si>
  <si>
    <t>295 V</t>
  </si>
  <si>
    <t>296 V</t>
  </si>
  <si>
    <t>Transfer S 1-Jun-20</t>
  </si>
  <si>
    <t>HC-4381</t>
  </si>
  <si>
    <t>Transfer S 5-Jun-20</t>
  </si>
  <si>
    <t>HC-4391</t>
  </si>
  <si>
    <t>Transfer S 9-Jun-20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</si>
</sst>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6"/>
      <color theme="1"/>
      <name val="Arial Black"/>
      <family val="2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7" fillId="0" borderId="0"/>
  </cellStyleXfs>
  <cellXfs count="9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5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8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6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9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48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7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2" fontId="34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4" fillId="0" borderId="5" xfId="0" applyNumberFormat="1" applyFont="1" applyFill="1" applyBorder="1" applyAlignment="1">
      <alignment horizontal="left"/>
    </xf>
    <xf numFmtId="0" fontId="34" fillId="0" borderId="5" xfId="0" applyFont="1" applyFill="1" applyBorder="1" applyAlignment="1">
      <alignment horizontal="left"/>
    </xf>
    <xf numFmtId="0" fontId="34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4" fontId="43" fillId="0" borderId="0" xfId="0" applyNumberFormat="1" applyFont="1" applyFill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6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left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8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4" fontId="43" fillId="0" borderId="0" xfId="0" applyNumberFormat="1" applyFont="1" applyFill="1"/>
    <xf numFmtId="0" fontId="43" fillId="0" borderId="0" xfId="0" applyFont="1" applyFill="1" applyAlignment="1">
      <alignment horizontal="center"/>
    </xf>
    <xf numFmtId="43" fontId="43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6" fillId="0" borderId="0" xfId="0" applyNumberFormat="1" applyFont="1" applyAlignment="1">
      <alignment horizontal="right"/>
    </xf>
    <xf numFmtId="16" fontId="46" fillId="0" borderId="12" xfId="0" applyNumberFormat="1" applyFont="1" applyBorder="1"/>
    <xf numFmtId="2" fontId="46" fillId="0" borderId="12" xfId="0" applyNumberFormat="1" applyFont="1" applyBorder="1"/>
    <xf numFmtId="0" fontId="46" fillId="0" borderId="13" xfId="0" applyFont="1" applyBorder="1" applyAlignment="1">
      <alignment horizontal="right"/>
    </xf>
    <xf numFmtId="164" fontId="46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3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0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56" fillId="0" borderId="0" xfId="0" applyNumberFormat="1" applyFont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56" fillId="0" borderId="0" xfId="0" applyNumberFormat="1" applyFont="1"/>
    <xf numFmtId="4" fontId="56" fillId="0" borderId="5" xfId="0" applyNumberFormat="1" applyFont="1" applyBorder="1" applyAlignment="1">
      <alignment horizontal="right"/>
    </xf>
    <xf numFmtId="15" fontId="56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57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9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5" fontId="60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3" fontId="12" fillId="0" borderId="0" xfId="2" applyFont="1" applyFill="1"/>
    <xf numFmtId="15" fontId="60" fillId="0" borderId="15" xfId="0" applyNumberFormat="1" applyFont="1" applyBorder="1"/>
    <xf numFmtId="15" fontId="60" fillId="0" borderId="4" xfId="0" applyNumberFormat="1" applyFont="1" applyBorder="1"/>
    <xf numFmtId="4" fontId="60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8" fillId="0" borderId="4" xfId="0" applyFont="1" applyBorder="1" applyAlignment="1">
      <alignment horizontal="right"/>
    </xf>
    <xf numFmtId="0" fontId="52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8" fontId="27" fillId="0" borderId="0" xfId="0" applyNumberFormat="1" applyFont="1"/>
    <xf numFmtId="2" fontId="27" fillId="0" borderId="5" xfId="0" applyNumberFormat="1" applyFont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0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166" fontId="18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7" fillId="16" borderId="0" xfId="0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38" fillId="0" borderId="9" xfId="0" applyFont="1" applyBorder="1"/>
    <xf numFmtId="0" fontId="38" fillId="0" borderId="13" xfId="0" applyFont="1" applyBorder="1"/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5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2" fontId="7" fillId="17" borderId="0" xfId="0" applyNumberFormat="1" applyFont="1" applyFill="1"/>
    <xf numFmtId="167" fontId="22" fillId="0" borderId="0" xfId="0" applyNumberFormat="1" applyFont="1" applyFill="1" applyBorder="1" applyAlignment="1">
      <alignment horizontal="center"/>
    </xf>
    <xf numFmtId="0" fontId="63" fillId="0" borderId="76" xfId="0" applyFont="1" applyBorder="1" applyAlignment="1">
      <alignment horizontal="left"/>
    </xf>
    <xf numFmtId="16" fontId="64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63" fillId="0" borderId="33" xfId="0" applyNumberFormat="1" applyFont="1" applyBorder="1" applyAlignment="1">
      <alignment horizontal="center" vertical="center" wrapText="1"/>
    </xf>
    <xf numFmtId="4" fontId="7" fillId="6" borderId="75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0" fontId="7" fillId="18" borderId="49" xfId="0" applyFont="1" applyFill="1" applyBorder="1" applyAlignment="1">
      <alignment horizontal="center" vertical="center" wrapText="1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0" fontId="27" fillId="2" borderId="10" xfId="0" applyFont="1" applyFill="1" applyBorder="1" applyAlignment="1">
      <alignment horizontal="right"/>
    </xf>
    <xf numFmtId="164" fontId="27" fillId="2" borderId="0" xfId="0" applyNumberFormat="1" applyFont="1" applyFill="1"/>
    <xf numFmtId="164" fontId="48" fillId="2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0" xfId="0" applyNumberFormat="1" applyFont="1" applyFill="1"/>
    <xf numFmtId="167" fontId="15" fillId="0" borderId="0" xfId="0" applyNumberFormat="1" applyFont="1"/>
    <xf numFmtId="4" fontId="65" fillId="0" borderId="0" xfId="0" applyNumberFormat="1" applyFont="1" applyAlignment="1">
      <alignment horizontal="right"/>
    </xf>
    <xf numFmtId="1" fontId="65" fillId="0" borderId="0" xfId="0" applyNumberFormat="1" applyFont="1" applyAlignment="1">
      <alignment horizontal="center"/>
    </xf>
    <xf numFmtId="4" fontId="66" fillId="0" borderId="0" xfId="0" applyNumberFormat="1" applyFont="1"/>
    <xf numFmtId="2" fontId="65" fillId="0" borderId="0" xfId="0" applyNumberFormat="1" applyFont="1"/>
    <xf numFmtId="0" fontId="65" fillId="0" borderId="0" xfId="0" applyFont="1" applyAlignment="1">
      <alignment horizontal="center"/>
    </xf>
    <xf numFmtId="4" fontId="68" fillId="0" borderId="0" xfId="3" applyNumberFormat="1" applyFont="1" applyFill="1" applyBorder="1" applyAlignment="1"/>
    <xf numFmtId="4" fontId="67" fillId="0" borderId="0" xfId="3" applyNumberFormat="1" applyFill="1" applyBorder="1"/>
    <xf numFmtId="0" fontId="67" fillId="0" borderId="0" xfId="3" applyFill="1" applyBorder="1"/>
    <xf numFmtId="0" fontId="67" fillId="0" borderId="81" xfId="3" applyFill="1" applyBorder="1"/>
    <xf numFmtId="0" fontId="7" fillId="0" borderId="0" xfId="0" applyFont="1" applyFill="1" applyAlignment="1">
      <alignment horizontal="center" wrapText="1"/>
    </xf>
    <xf numFmtId="0" fontId="43" fillId="11" borderId="4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/>
    </xf>
    <xf numFmtId="167" fontId="22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16" fontId="0" fillId="0" borderId="0" xfId="0" applyNumberFormat="1" applyFill="1"/>
    <xf numFmtId="4" fontId="27" fillId="0" borderId="37" xfId="0" applyNumberFormat="1" applyFont="1" applyBorder="1" applyAlignment="1">
      <alignment horizontal="right"/>
    </xf>
    <xf numFmtId="16" fontId="27" fillId="0" borderId="4" xfId="0" applyNumberFormat="1" applyFont="1" applyBorder="1"/>
    <xf numFmtId="16" fontId="27" fillId="0" borderId="0" xfId="0" applyNumberFormat="1" applyFont="1"/>
    <xf numFmtId="15" fontId="27" fillId="0" borderId="0" xfId="0" applyNumberFormat="1" applyFont="1" applyFill="1"/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" fontId="42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2" fontId="48" fillId="0" borderId="0" xfId="0" applyNumberFormat="1" applyFont="1" applyAlignment="1">
      <alignment horizontal="right"/>
    </xf>
    <xf numFmtId="15" fontId="48" fillId="0" borderId="15" xfId="0" applyNumberFormat="1" applyFont="1" applyBorder="1"/>
    <xf numFmtId="2" fontId="48" fillId="0" borderId="37" xfId="0" applyNumberFormat="1" applyFont="1" applyBorder="1" applyAlignment="1">
      <alignment horizontal="right"/>
    </xf>
    <xf numFmtId="15" fontId="48" fillId="0" borderId="0" xfId="0" applyNumberFormat="1" applyFont="1"/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38" fillId="0" borderId="10" xfId="0" applyFont="1" applyFill="1" applyBorder="1"/>
    <xf numFmtId="1" fontId="22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164" fontId="12" fillId="0" borderId="0" xfId="0" applyNumberFormat="1" applyFont="1" applyFill="1"/>
    <xf numFmtId="0" fontId="7" fillId="0" borderId="37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166" fontId="34" fillId="0" borderId="0" xfId="0" applyNumberFormat="1" applyFont="1" applyFill="1" applyBorder="1" applyAlignment="1">
      <alignment horizontal="lef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4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28" fillId="0" borderId="0" xfId="0" applyFont="1" applyFill="1" applyBorder="1" applyAlignment="1">
      <alignment horizontal="left" wrapText="1"/>
    </xf>
    <xf numFmtId="0" fontId="7" fillId="20" borderId="0" xfId="0" applyFont="1" applyFill="1"/>
    <xf numFmtId="164" fontId="22" fillId="20" borderId="0" xfId="0" applyNumberFormat="1" applyFont="1" applyFill="1" applyAlignment="1">
      <alignment horizontal="center"/>
    </xf>
    <xf numFmtId="4" fontId="69" fillId="0" borderId="37" xfId="0" applyNumberFormat="1" applyFont="1" applyBorder="1" applyAlignment="1">
      <alignment horizontal="right"/>
    </xf>
    <xf numFmtId="16" fontId="69" fillId="0" borderId="0" xfId="0" applyNumberFormat="1" applyFont="1"/>
    <xf numFmtId="2" fontId="69" fillId="0" borderId="0" xfId="0" applyNumberFormat="1" applyFont="1" applyAlignment="1">
      <alignment horizontal="right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4" fontId="69" fillId="0" borderId="37" xfId="0" applyNumberFormat="1" applyFont="1" applyFill="1" applyBorder="1" applyAlignment="1">
      <alignment horizontal="right"/>
    </xf>
    <xf numFmtId="16" fontId="69" fillId="0" borderId="0" xfId="0" applyNumberFormat="1" applyFont="1" applyFill="1"/>
    <xf numFmtId="2" fontId="69" fillId="0" borderId="0" xfId="0" applyNumberFormat="1" applyFont="1" applyFill="1" applyAlignment="1">
      <alignment horizontal="right"/>
    </xf>
    <xf numFmtId="16" fontId="69" fillId="0" borderId="15" xfId="0" applyNumberFormat="1" applyFont="1" applyBorder="1"/>
    <xf numFmtId="16" fontId="69" fillId="0" borderId="4" xfId="0" applyNumberFormat="1" applyFont="1" applyBorder="1"/>
    <xf numFmtId="15" fontId="69" fillId="0" borderId="4" xfId="0" applyNumberFormat="1" applyFont="1" applyBorder="1"/>
    <xf numFmtId="15" fontId="69" fillId="0" borderId="0" xfId="0" applyNumberFormat="1" applyFont="1"/>
    <xf numFmtId="168" fontId="69" fillId="0" borderId="4" xfId="0" applyNumberFormat="1" applyFont="1" applyBorder="1"/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2" fontId="69" fillId="0" borderId="5" xfId="0" applyNumberFormat="1" applyFont="1" applyBorder="1" applyAlignment="1">
      <alignment horizontal="right"/>
    </xf>
    <xf numFmtId="168" fontId="69" fillId="0" borderId="0" xfId="0" applyNumberFormat="1" applyFont="1"/>
    <xf numFmtId="168" fontId="7" fillId="0" borderId="4" xfId="0" applyNumberFormat="1" applyFont="1" applyFill="1" applyBorder="1"/>
    <xf numFmtId="15" fontId="69" fillId="0" borderId="15" xfId="0" applyNumberFormat="1" applyFont="1" applyBorder="1"/>
    <xf numFmtId="164" fontId="69" fillId="0" borderId="0" xfId="0" applyNumberFormat="1" applyFont="1" applyFill="1" applyAlignment="1">
      <alignment horizontal="center"/>
    </xf>
    <xf numFmtId="164" fontId="69" fillId="0" borderId="0" xfId="0" applyNumberFormat="1" applyFont="1" applyAlignment="1">
      <alignment horizontal="center"/>
    </xf>
    <xf numFmtId="164" fontId="0" fillId="0" borderId="0" xfId="0" applyNumberFormat="1" applyBorder="1"/>
    <xf numFmtId="164" fontId="58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0" fontId="10" fillId="6" borderId="0" xfId="0" applyFont="1" applyFill="1" applyAlignment="1">
      <alignment horizontal="center" wrapText="1"/>
    </xf>
    <xf numFmtId="0" fontId="12" fillId="6" borderId="0" xfId="0" applyFont="1" applyFill="1"/>
    <xf numFmtId="164" fontId="22" fillId="6" borderId="0" xfId="0" applyNumberFormat="1" applyFont="1" applyFill="1" applyAlignment="1">
      <alignment horizontal="center"/>
    </xf>
    <xf numFmtId="0" fontId="22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21" borderId="0" xfId="0" applyFont="1" applyFill="1" applyAlignment="1">
      <alignment horizontal="center"/>
    </xf>
    <xf numFmtId="0" fontId="26" fillId="16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0" fontId="71" fillId="0" borderId="0" xfId="0" applyFont="1" applyFill="1" applyBorder="1"/>
    <xf numFmtId="0" fontId="7" fillId="22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4" fontId="8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10" fillId="5" borderId="0" xfId="0" applyNumberFormat="1" applyFont="1" applyFill="1"/>
    <xf numFmtId="1" fontId="7" fillId="5" borderId="67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4" fontId="7" fillId="5" borderId="0" xfId="0" applyNumberFormat="1" applyFont="1" applyFill="1"/>
    <xf numFmtId="0" fontId="69" fillId="5" borderId="10" xfId="0" applyFont="1" applyFill="1" applyBorder="1" applyAlignment="1">
      <alignment horizontal="right"/>
    </xf>
    <xf numFmtId="164" fontId="69" fillId="5" borderId="0" xfId="0" applyNumberFormat="1" applyFont="1" applyFill="1"/>
    <xf numFmtId="4" fontId="7" fillId="5" borderId="52" xfId="0" applyNumberFormat="1" applyFont="1" applyFill="1" applyBorder="1"/>
    <xf numFmtId="0" fontId="7" fillId="5" borderId="0" xfId="0" applyFont="1" applyFill="1" applyAlignment="1">
      <alignment horizontal="center"/>
    </xf>
    <xf numFmtId="168" fontId="60" fillId="0" borderId="15" xfId="0" applyNumberFormat="1" applyFont="1" applyBorder="1"/>
    <xf numFmtId="4" fontId="72" fillId="0" borderId="0" xfId="0" applyNumberFormat="1" applyFont="1" applyFill="1"/>
    <xf numFmtId="0" fontId="72" fillId="0" borderId="0" xfId="0" applyFont="1" applyFill="1" applyAlignment="1">
      <alignment horizontal="center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4" fontId="10" fillId="5" borderId="0" xfId="0" applyNumberFormat="1" applyFont="1" applyFill="1"/>
    <xf numFmtId="0" fontId="60" fillId="5" borderId="10" xfId="0" applyFont="1" applyFill="1" applyBorder="1" applyAlignment="1">
      <alignment horizontal="right"/>
    </xf>
    <xf numFmtId="164" fontId="60" fillId="5" borderId="0" xfId="0" applyNumberFormat="1" applyFont="1" applyFill="1"/>
    <xf numFmtId="2" fontId="7" fillId="5" borderId="0" xfId="0" applyNumberFormat="1" applyFont="1" applyFill="1"/>
    <xf numFmtId="0" fontId="0" fillId="5" borderId="0" xfId="0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164" fontId="48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9" fillId="7" borderId="10" xfId="0" applyFont="1" applyFill="1" applyBorder="1" applyAlignment="1">
      <alignment horizontal="right"/>
    </xf>
    <xf numFmtId="164" fontId="69" fillId="7" borderId="0" xfId="0" applyNumberFormat="1" applyFont="1" applyFill="1"/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164" fontId="69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9" fillId="7" borderId="10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6" fontId="10" fillId="2" borderId="0" xfId="0" applyNumberFormat="1" applyFont="1" applyFill="1" applyBorder="1" applyAlignment="1">
      <alignment horizontal="right"/>
    </xf>
    <xf numFmtId="0" fontId="73" fillId="2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164" fontId="10" fillId="2" borderId="0" xfId="0" applyNumberFormat="1" applyFont="1" applyFill="1" applyBorder="1"/>
    <xf numFmtId="0" fontId="7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 wrapText="1"/>
    </xf>
    <xf numFmtId="166" fontId="10" fillId="15" borderId="0" xfId="0" applyNumberFormat="1" applyFont="1" applyFill="1" applyBorder="1" applyAlignment="1">
      <alignment horizontal="right"/>
    </xf>
    <xf numFmtId="166" fontId="10" fillId="15" borderId="0" xfId="0" applyNumberFormat="1" applyFont="1" applyFill="1" applyBorder="1"/>
    <xf numFmtId="44" fontId="10" fillId="15" borderId="0" xfId="1" applyFont="1" applyFill="1" applyBorder="1"/>
    <xf numFmtId="44" fontId="10" fillId="23" borderId="0" xfId="1" applyFont="1" applyFill="1" applyBorder="1" applyAlignment="1">
      <alignment horizontal="right"/>
    </xf>
    <xf numFmtId="166" fontId="10" fillId="23" borderId="0" xfId="1" applyNumberFormat="1" applyFont="1" applyFill="1" applyBorder="1"/>
    <xf numFmtId="44" fontId="10" fillId="23" borderId="0" xfId="1" applyFont="1" applyFill="1" applyBorder="1"/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0" borderId="0" xfId="0" applyFont="1" applyFill="1" applyAlignment="1">
      <alignment horizontal="center"/>
    </xf>
    <xf numFmtId="0" fontId="58" fillId="6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62" fillId="0" borderId="0" xfId="0" applyFont="1" applyFill="1" applyAlignment="1">
      <alignment horizontal="center" wrapText="1"/>
    </xf>
    <xf numFmtId="0" fontId="62" fillId="0" borderId="7" xfId="0" applyFont="1" applyFill="1" applyBorder="1" applyAlignment="1">
      <alignment horizontal="center" wrapText="1"/>
    </xf>
    <xf numFmtId="0" fontId="28" fillId="0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7" fillId="0" borderId="7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73" xfId="0" applyFont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 wrapText="1"/>
    </xf>
    <xf numFmtId="0" fontId="7" fillId="8" borderId="80" xfId="0" applyFont="1" applyFill="1" applyBorder="1" applyAlignment="1">
      <alignment horizontal="center" vertical="center" wrapText="1"/>
    </xf>
    <xf numFmtId="0" fontId="7" fillId="12" borderId="79" xfId="0" applyFont="1" applyFill="1" applyBorder="1" applyAlignment="1">
      <alignment horizontal="center" vertical="center" wrapText="1"/>
    </xf>
    <xf numFmtId="0" fontId="7" fillId="12" borderId="80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CCFF66"/>
      <color rgb="FF0000FF"/>
      <color rgb="FFFFCCFF"/>
      <color rgb="FF0099FF"/>
      <color rgb="FFFF3399"/>
      <color rgb="FF66FF99"/>
      <color rgb="FF00FF00"/>
      <color rgb="FF99FF33"/>
      <color rgb="FFFF99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MAYO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MAYO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MAYO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MAYO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43956</c:v>
                </c:pt>
                <c:pt idx="1">
                  <c:v>43956</c:v>
                </c:pt>
                <c:pt idx="2">
                  <c:v>43959</c:v>
                </c:pt>
                <c:pt idx="3">
                  <c:v>43960</c:v>
                </c:pt>
                <c:pt idx="4">
                  <c:v>43963</c:v>
                </c:pt>
                <c:pt idx="5">
                  <c:v>43964</c:v>
                </c:pt>
                <c:pt idx="6">
                  <c:v>43965</c:v>
                </c:pt>
                <c:pt idx="7">
                  <c:v>43965</c:v>
                </c:pt>
                <c:pt idx="8">
                  <c:v>43966</c:v>
                </c:pt>
                <c:pt idx="9">
                  <c:v>43970</c:v>
                </c:pt>
                <c:pt idx="10">
                  <c:v>43972</c:v>
                </c:pt>
                <c:pt idx="11">
                  <c:v>43972</c:v>
                </c:pt>
                <c:pt idx="12">
                  <c:v>43974</c:v>
                </c:pt>
                <c:pt idx="13">
                  <c:v>43978</c:v>
                </c:pt>
                <c:pt idx="14">
                  <c:v>43978</c:v>
                </c:pt>
                <c:pt idx="15">
                  <c:v>43979</c:v>
                </c:pt>
                <c:pt idx="16">
                  <c:v>43980</c:v>
                </c:pt>
                <c:pt idx="17">
                  <c:v>43981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MAYO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18849.61</c:v>
                </c:pt>
                <c:pt idx="1">
                  <c:v>18283.54</c:v>
                </c:pt>
                <c:pt idx="2">
                  <c:v>18800.169999999998</c:v>
                </c:pt>
                <c:pt idx="3">
                  <c:v>19077.75</c:v>
                </c:pt>
                <c:pt idx="4">
                  <c:v>18703.810000000001</c:v>
                </c:pt>
                <c:pt idx="5">
                  <c:v>18847.599999999999</c:v>
                </c:pt>
                <c:pt idx="6">
                  <c:v>18607.14</c:v>
                </c:pt>
                <c:pt idx="7">
                  <c:v>18894.009999999998</c:v>
                </c:pt>
                <c:pt idx="8">
                  <c:v>19188.38</c:v>
                </c:pt>
                <c:pt idx="9">
                  <c:v>18626.849999999999</c:v>
                </c:pt>
                <c:pt idx="10">
                  <c:v>18976.32</c:v>
                </c:pt>
                <c:pt idx="11">
                  <c:v>18878.669999999998</c:v>
                </c:pt>
                <c:pt idx="12">
                  <c:v>18882.82</c:v>
                </c:pt>
                <c:pt idx="13">
                  <c:v>18349.54</c:v>
                </c:pt>
                <c:pt idx="14">
                  <c:v>18282.990000000002</c:v>
                </c:pt>
                <c:pt idx="15">
                  <c:v>18281.560000000001</c:v>
                </c:pt>
                <c:pt idx="16">
                  <c:v>18837.900000000001</c:v>
                </c:pt>
                <c:pt idx="17">
                  <c:v>19011.21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MAYO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MAYO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18933.5</c:v>
                </c:pt>
                <c:pt idx="1">
                  <c:v>18577.34</c:v>
                </c:pt>
                <c:pt idx="2">
                  <c:v>18931.2</c:v>
                </c:pt>
                <c:pt idx="3">
                  <c:v>19228.2</c:v>
                </c:pt>
                <c:pt idx="4">
                  <c:v>18806.5</c:v>
                </c:pt>
                <c:pt idx="5">
                  <c:v>19009.2</c:v>
                </c:pt>
                <c:pt idx="6">
                  <c:v>18709</c:v>
                </c:pt>
                <c:pt idx="7">
                  <c:v>18902</c:v>
                </c:pt>
                <c:pt idx="8">
                  <c:v>19217</c:v>
                </c:pt>
                <c:pt idx="9">
                  <c:v>18610</c:v>
                </c:pt>
                <c:pt idx="10">
                  <c:v>19041.7</c:v>
                </c:pt>
                <c:pt idx="11">
                  <c:v>18925.8</c:v>
                </c:pt>
                <c:pt idx="12">
                  <c:v>18953.7</c:v>
                </c:pt>
                <c:pt idx="13">
                  <c:v>18444</c:v>
                </c:pt>
                <c:pt idx="14">
                  <c:v>18308</c:v>
                </c:pt>
                <c:pt idx="15">
                  <c:v>18282.5</c:v>
                </c:pt>
                <c:pt idx="16">
                  <c:v>18785.900000000001</c:v>
                </c:pt>
                <c:pt idx="17">
                  <c:v>19037.5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MAYO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-83.889999999999418</c:v>
                </c:pt>
                <c:pt idx="1">
                  <c:v>-293.79999999999927</c:v>
                </c:pt>
                <c:pt idx="2">
                  <c:v>-131.03000000000247</c:v>
                </c:pt>
                <c:pt idx="3">
                  <c:v>-150.45000000000073</c:v>
                </c:pt>
                <c:pt idx="4">
                  <c:v>-102.68999999999869</c:v>
                </c:pt>
                <c:pt idx="5">
                  <c:v>-161.60000000000218</c:v>
                </c:pt>
                <c:pt idx="6">
                  <c:v>-101.86000000000058</c:v>
                </c:pt>
                <c:pt idx="7">
                  <c:v>-7.9900000000016007</c:v>
                </c:pt>
                <c:pt idx="8">
                  <c:v>-28.619999999998981</c:v>
                </c:pt>
                <c:pt idx="9">
                  <c:v>16.849999999998545</c:v>
                </c:pt>
                <c:pt idx="10">
                  <c:v>-65.380000000001019</c:v>
                </c:pt>
                <c:pt idx="11">
                  <c:v>-47.130000000001019</c:v>
                </c:pt>
                <c:pt idx="12">
                  <c:v>-70.880000000001019</c:v>
                </c:pt>
                <c:pt idx="13">
                  <c:v>-94.459999999999127</c:v>
                </c:pt>
                <c:pt idx="14">
                  <c:v>-25.009999999998399</c:v>
                </c:pt>
                <c:pt idx="15">
                  <c:v>-0.93999999999869033</c:v>
                </c:pt>
                <c:pt idx="16">
                  <c:v>52</c:v>
                </c:pt>
                <c:pt idx="17">
                  <c:v>-26.290000000000873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MAYO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9980</c:v>
                </c:pt>
                <c:pt idx="3" formatCode="_(&quot;$&quot;* #,##0.00_);_(&quot;$&quot;* \(#,##0.00\);_(&quot;$&quot;* &quot;-&quot;??_);_(@_)">
                  <c:v>10480</c:v>
                </c:pt>
                <c:pt idx="4">
                  <c:v>11730</c:v>
                </c:pt>
                <c:pt idx="5">
                  <c:v>10880</c:v>
                </c:pt>
                <c:pt idx="6">
                  <c:v>9580</c:v>
                </c:pt>
                <c:pt idx="7">
                  <c:v>10880</c:v>
                </c:pt>
                <c:pt idx="8">
                  <c:v>10880</c:v>
                </c:pt>
                <c:pt idx="10">
                  <c:v>11880</c:v>
                </c:pt>
                <c:pt idx="11">
                  <c:v>9830</c:v>
                </c:pt>
                <c:pt idx="12">
                  <c:v>10880</c:v>
                </c:pt>
                <c:pt idx="13">
                  <c:v>11880</c:v>
                </c:pt>
                <c:pt idx="14" formatCode="_(&quot;$&quot;* #,##0.00_);_(&quot;$&quot;* \(#,##0.00\);_(&quot;$&quot;* &quot;-&quot;??_);_(@_)">
                  <c:v>9580</c:v>
                </c:pt>
                <c:pt idx="15">
                  <c:v>11880</c:v>
                </c:pt>
                <c:pt idx="16">
                  <c:v>10880</c:v>
                </c:pt>
                <c:pt idx="17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2" formatCode="0">
                  <c:v>1753771</c:v>
                </c:pt>
                <c:pt idx="3">
                  <c:v>1753772</c:v>
                </c:pt>
                <c:pt idx="4">
                  <c:v>202606</c:v>
                </c:pt>
                <c:pt idx="5">
                  <c:v>1755610</c:v>
                </c:pt>
                <c:pt idx="6">
                  <c:v>202604</c:v>
                </c:pt>
                <c:pt idx="7">
                  <c:v>1756112</c:v>
                </c:pt>
                <c:pt idx="8">
                  <c:v>1756632</c:v>
                </c:pt>
                <c:pt idx="9">
                  <c:v>10000563</c:v>
                </c:pt>
                <c:pt idx="10">
                  <c:v>1758536</c:v>
                </c:pt>
                <c:pt idx="11">
                  <c:v>1758537</c:v>
                </c:pt>
                <c:pt idx="12">
                  <c:v>1759269</c:v>
                </c:pt>
                <c:pt idx="13">
                  <c:v>202609</c:v>
                </c:pt>
                <c:pt idx="14">
                  <c:v>1760113</c:v>
                </c:pt>
                <c:pt idx="15">
                  <c:v>1760114</c:v>
                </c:pt>
                <c:pt idx="16">
                  <c:v>1761137</c:v>
                </c:pt>
                <c:pt idx="17" formatCode="0">
                  <c:v>202611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3596</c:v>
                </c:pt>
                <c:pt idx="3">
                  <c:v>3886</c:v>
                </c:pt>
                <c:pt idx="4">
                  <c:v>3422</c:v>
                </c:pt>
                <c:pt idx="5">
                  <c:v>3828</c:v>
                </c:pt>
                <c:pt idx="6">
                  <c:v>3770</c:v>
                </c:pt>
                <c:pt idx="7" formatCode="_(&quot;$&quot;* #,##0.00_);_(&quot;$&quot;* \(#,##0.00\);_(&quot;$&quot;* &quot;-&quot;??_);_(@_)">
                  <c:v>3277</c:v>
                </c:pt>
                <c:pt idx="8" formatCode="_(&quot;$&quot;* #,##0.00_);_(&quot;$&quot;* \(#,##0.00\);_(&quot;$&quot;* &quot;-&quot;??_);_(@_)">
                  <c:v>3074</c:v>
                </c:pt>
                <c:pt idx="10" formatCode="_(&quot;$&quot;* #,##0.00_);_(&quot;$&quot;* \(#,##0.00\);_(&quot;$&quot;* &quot;-&quot;??_);_(@_)">
                  <c:v>2842</c:v>
                </c:pt>
                <c:pt idx="11" formatCode="_(&quot;$&quot;* #,##0.00_);_(&quot;$&quot;* \(#,##0.00\);_(&quot;$&quot;* &quot;-&quot;??_);_(@_)">
                  <c:v>2871</c:v>
                </c:pt>
                <c:pt idx="12" formatCode="_(&quot;$&quot;* #,##0.00_);_(&quot;$&quot;* \(#,##0.00\);_(&quot;$&quot;* &quot;-&quot;??_);_(@_)">
                  <c:v>2842</c:v>
                </c:pt>
                <c:pt idx="13" formatCode="_(&quot;$&quot;* #,##0.00_);_(&quot;$&quot;* \(#,##0.00\);_(&quot;$&quot;* &quot;-&quot;??_);_(@_)">
                  <c:v>2784</c:v>
                </c:pt>
                <c:pt idx="14" formatCode="_(&quot;$&quot;* #,##0.00_);_(&quot;$&quot;* \(#,##0.00\);_(&quot;$&quot;* &quot;-&quot;??_);_(@_)">
                  <c:v>2813</c:v>
                </c:pt>
                <c:pt idx="15" formatCode="_(&quot;$&quot;* #,##0.00_);_(&quot;$&quot;* \(#,##0.00\);_(&quot;$&quot;* &quot;-&quot;??_);_(@_)">
                  <c:v>2813</c:v>
                </c:pt>
                <c:pt idx="16" formatCode="_(&quot;$&quot;* #,##0.00_);_(&quot;$&quot;* \(#,##0.00\);_(&quot;$&quot;* &quot;-&quot;??_);_(@_)">
                  <c:v>2871</c:v>
                </c:pt>
                <c:pt idx="17" formatCode="_(&quot;$&quot;* #,##0.00_);_(&quot;$&quot;* \(#,##0.00\);_(&quot;$&quot;* &quot;-&quot;??_);_(@_)">
                  <c:v>3016</c:v>
                </c:pt>
                <c:pt idx="18">
                  <c:v>22852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2">
                  <c:v>562014.87531999999</c:v>
                </c:pt>
                <c:pt idx="3">
                  <c:v>612184.92469999997</c:v>
                </c:pt>
                <c:pt idx="4">
                  <c:v>511026.58919999999</c:v>
                </c:pt>
                <c:pt idx="5">
                  <c:v>601583.00399999996</c:v>
                </c:pt>
                <c:pt idx="6">
                  <c:v>587738.98960000009</c:v>
                </c:pt>
                <c:pt idx="7">
                  <c:v>515022.86320000002</c:v>
                </c:pt>
                <c:pt idx="8">
                  <c:v>480212.70279999997</c:v>
                </c:pt>
                <c:pt idx="9" formatCode="_(&quot;$&quot;* #,##0.00_);_(&quot;$&quot;* \(#,##0.00\);_(&quot;$&quot;* &quot;-&quot;??_);_(@_)">
                  <c:v>483935.4</c:v>
                </c:pt>
                <c:pt idx="10" formatCode="_(&quot;$&quot;* #,##0.00_);_(&quot;$&quot;* \(#,##0.00\);_(&quot;$&quot;* &quot;-&quot;??_);_(@_)">
                  <c:v>439009.74775000004</c:v>
                </c:pt>
                <c:pt idx="11" formatCode="_(&quot;$&quot;* #,##0.00_);_(&quot;$&quot;* \(#,##0.00\);_(&quot;$&quot;* &quot;-&quot;??_);_(@_)">
                  <c:v>444809.06889999995</c:v>
                </c:pt>
                <c:pt idx="12">
                  <c:v>438305.29859999998</c:v>
                </c:pt>
                <c:pt idx="13">
                  <c:v>423168.94160000002</c:v>
                </c:pt>
                <c:pt idx="14">
                  <c:v>436145.47080000001</c:v>
                </c:pt>
                <c:pt idx="15">
                  <c:v>431118.55799999996</c:v>
                </c:pt>
                <c:pt idx="16">
                  <c:v>445038.33150000003</c:v>
                </c:pt>
                <c:pt idx="17">
                  <c:v>467288.64319999999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605750.87531999999</c:v>
                </c:pt>
                <c:pt idx="3">
                  <c:v>656710.92469999997</c:v>
                </c:pt>
                <c:pt idx="4">
                  <c:v>556338.58920000005</c:v>
                </c:pt>
                <c:pt idx="5">
                  <c:v>646451.00399999996</c:v>
                </c:pt>
                <c:pt idx="6">
                  <c:v>631248.98960000009</c:v>
                </c:pt>
                <c:pt idx="7">
                  <c:v>559339.86320000002</c:v>
                </c:pt>
                <c:pt idx="8">
                  <c:v>524326.70279999997</c:v>
                </c:pt>
                <c:pt idx="9">
                  <c:v>483935.4</c:v>
                </c:pt>
                <c:pt idx="10">
                  <c:v>483891.74775000004</c:v>
                </c:pt>
                <c:pt idx="11">
                  <c:v>487670.06889999995</c:v>
                </c:pt>
                <c:pt idx="12">
                  <c:v>482187.29859999998</c:v>
                </c:pt>
                <c:pt idx="13">
                  <c:v>467992.94160000002</c:v>
                </c:pt>
                <c:pt idx="14">
                  <c:v>478698.47080000001</c:v>
                </c:pt>
                <c:pt idx="15">
                  <c:v>475971.55799999996</c:v>
                </c:pt>
                <c:pt idx="16">
                  <c:v>488949.33150000003</c:v>
                </c:pt>
                <c:pt idx="17">
                  <c:v>510044.64319999999</c:v>
                </c:pt>
                <c:pt idx="18">
                  <c:v>22852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32.097489610801212</c:v>
                </c:pt>
                <c:pt idx="3">
                  <c:v>34.25353099614108</c:v>
                </c:pt>
                <c:pt idx="4">
                  <c:v>29.68225024326696</c:v>
                </c:pt>
                <c:pt idx="5">
                  <c:v>34.107270374345049</c:v>
                </c:pt>
                <c:pt idx="6">
                  <c:v>33.840391768667494</c:v>
                </c:pt>
                <c:pt idx="7">
                  <c:v>29.591570373505451</c:v>
                </c:pt>
                <c:pt idx="8">
                  <c:v>27.38452426497372</c:v>
                </c:pt>
                <c:pt idx="9">
                  <c:v>26.004051585169265</c:v>
                </c:pt>
                <c:pt idx="10">
                  <c:v>25.412213602251899</c:v>
                </c:pt>
                <c:pt idx="11">
                  <c:v>25.867474500417419</c:v>
                </c:pt>
                <c:pt idx="12">
                  <c:v>25.54027280161657</c:v>
                </c:pt>
                <c:pt idx="13">
                  <c:v>25.473722706571245</c:v>
                </c:pt>
                <c:pt idx="14">
                  <c:v>26.24695601922657</c:v>
                </c:pt>
                <c:pt idx="15">
                  <c:v>26.134270914809242</c:v>
                </c:pt>
                <c:pt idx="16">
                  <c:v>26.127463762715653</c:v>
                </c:pt>
                <c:pt idx="17">
                  <c:v>26.891576793171375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3"/>
  <sheetViews>
    <sheetView tabSelected="1" topLeftCell="J1" zoomScaleNormal="100" workbookViewId="0">
      <pane ySplit="2" topLeftCell="A3" activePane="bottomLeft" state="frozen"/>
      <selection pane="bottomLeft" activeCell="P22" sqref="P22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3.42578125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153</v>
      </c>
      <c r="C1" s="51"/>
      <c r="D1" s="110"/>
      <c r="E1" s="489"/>
      <c r="F1" s="57"/>
      <c r="G1" s="56"/>
      <c r="H1" s="56"/>
      <c r="I1" s="56"/>
      <c r="K1" s="843" t="s">
        <v>26</v>
      </c>
      <c r="L1" s="615"/>
      <c r="M1" s="845" t="s">
        <v>27</v>
      </c>
      <c r="N1" s="655"/>
      <c r="P1" s="106" t="s">
        <v>38</v>
      </c>
      <c r="Q1" s="847" t="s">
        <v>28</v>
      </c>
      <c r="R1" s="167"/>
    </row>
    <row r="2" spans="1:29" ht="17.25" thickTop="1" thickBot="1" x14ac:dyDescent="0.3">
      <c r="A2" s="34"/>
      <c r="B2" s="357" t="s">
        <v>0</v>
      </c>
      <c r="C2" s="35" t="s">
        <v>10</v>
      </c>
      <c r="D2" s="25"/>
      <c r="E2" s="490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44"/>
      <c r="L2" s="616" t="s">
        <v>29</v>
      </c>
      <c r="M2" s="846"/>
      <c r="N2" s="656" t="s">
        <v>29</v>
      </c>
      <c r="O2" s="64" t="s">
        <v>30</v>
      </c>
      <c r="P2" s="107" t="s">
        <v>39</v>
      </c>
      <c r="Q2" s="848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491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737"/>
      <c r="K3" s="396"/>
      <c r="L3" s="738"/>
      <c r="M3" s="739"/>
      <c r="N3" s="736"/>
      <c r="O3" s="306"/>
      <c r="P3" s="388"/>
      <c r="Q3" s="343"/>
      <c r="R3" s="740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781" t="str">
        <f>PIERNA!B4</f>
        <v>IDEAL TRADING</v>
      </c>
      <c r="C4" s="782" t="str">
        <f>PIERNA!C4</f>
        <v>SIOUX</v>
      </c>
      <c r="D4" s="783" t="str">
        <f>PIERNA!D4</f>
        <v>PED. 50648110</v>
      </c>
      <c r="E4" s="151">
        <f>PIERNA!E4</f>
        <v>43956</v>
      </c>
      <c r="F4" s="166">
        <f>PIERNA!F4</f>
        <v>18849.61</v>
      </c>
      <c r="G4" s="109">
        <f>PIERNA!G4</f>
        <v>21</v>
      </c>
      <c r="H4" s="49">
        <f>PIERNA!H4</f>
        <v>18933.5</v>
      </c>
      <c r="I4" s="187">
        <f>PIERNA!I4</f>
        <v>-83.889999999999418</v>
      </c>
      <c r="J4" s="371"/>
      <c r="K4" s="372"/>
      <c r="L4" s="373"/>
      <c r="M4" s="372"/>
      <c r="N4" s="374"/>
      <c r="O4" s="699"/>
      <c r="P4" s="366"/>
      <c r="Q4" s="446"/>
      <c r="R4" s="641"/>
      <c r="S4" s="72">
        <f t="shared" si="0"/>
        <v>0</v>
      </c>
      <c r="T4" s="72">
        <f>S4/I4</f>
        <v>0</v>
      </c>
      <c r="U4" s="280"/>
    </row>
    <row r="5" spans="1:29" s="175" customFormat="1" x14ac:dyDescent="0.25">
      <c r="A5" s="109">
        <v>2</v>
      </c>
      <c r="B5" s="782" t="str">
        <f>PIERNA!B5</f>
        <v>ALLIANCE PRICE</v>
      </c>
      <c r="C5" s="782" t="str">
        <f>PIERNA!C5</f>
        <v>Smithfield</v>
      </c>
      <c r="D5" s="783" t="str">
        <f>PIERNA!D5</f>
        <v>PED. 50638901</v>
      </c>
      <c r="E5" s="151">
        <f>PIERNA!E5</f>
        <v>43956</v>
      </c>
      <c r="F5" s="166">
        <f>PIERNA!F5</f>
        <v>18283.54</v>
      </c>
      <c r="G5" s="109">
        <f>PIERNA!G5</f>
        <v>20</v>
      </c>
      <c r="H5" s="49">
        <f>PIERNA!H5</f>
        <v>18577.34</v>
      </c>
      <c r="I5" s="187">
        <f>PIERNA!I5</f>
        <v>-293.79999999999927</v>
      </c>
      <c r="J5" s="371"/>
      <c r="K5" s="372"/>
      <c r="L5" s="373"/>
      <c r="M5" s="372"/>
      <c r="N5" s="374"/>
      <c r="O5" s="375"/>
      <c r="P5" s="366"/>
      <c r="Q5" s="366"/>
      <c r="R5" s="367"/>
      <c r="S5" s="72">
        <f t="shared" si="0"/>
        <v>0</v>
      </c>
      <c r="T5" s="72">
        <f>S5/H5+0.1</f>
        <v>0.1</v>
      </c>
      <c r="U5" s="244"/>
    </row>
    <row r="6" spans="1:29" s="175" customFormat="1" x14ac:dyDescent="0.25">
      <c r="A6" s="109">
        <v>3</v>
      </c>
      <c r="B6" s="326" t="str">
        <f>PIERNA!B6</f>
        <v>SEABOARD FOODS</v>
      </c>
      <c r="C6" s="326" t="str">
        <f>PIERNA!C6</f>
        <v>Seaboard</v>
      </c>
      <c r="D6" s="112" t="str">
        <f>PIERNA!D6</f>
        <v>PED. 50740074</v>
      </c>
      <c r="E6" s="151">
        <f>PIERNA!E6</f>
        <v>43959</v>
      </c>
      <c r="F6" s="166">
        <f>PIERNA!F6</f>
        <v>18800.169999999998</v>
      </c>
      <c r="G6" s="109">
        <f>PIERNA!G6</f>
        <v>21</v>
      </c>
      <c r="H6" s="49">
        <f>PIERNA!H6</f>
        <v>18931.2</v>
      </c>
      <c r="I6" s="187">
        <f>PIERNA!I6</f>
        <v>-131.03000000000247</v>
      </c>
      <c r="J6" s="371" t="s">
        <v>180</v>
      </c>
      <c r="K6" s="372">
        <v>9980</v>
      </c>
      <c r="L6" s="376" t="s">
        <v>201</v>
      </c>
      <c r="M6" s="372">
        <v>30160</v>
      </c>
      <c r="N6" s="374" t="s">
        <v>202</v>
      </c>
      <c r="O6" s="377">
        <v>1753771</v>
      </c>
      <c r="P6" s="837">
        <v>3596</v>
      </c>
      <c r="Q6" s="789">
        <f>23046.62*24.386</f>
        <v>562014.87531999999</v>
      </c>
      <c r="R6" s="790" t="s">
        <v>199</v>
      </c>
      <c r="S6" s="72">
        <f t="shared" si="0"/>
        <v>605750.87531999999</v>
      </c>
      <c r="T6" s="72">
        <f>S6/H6+0.1</f>
        <v>32.097489610801212</v>
      </c>
      <c r="U6" s="280"/>
    </row>
    <row r="7" spans="1:29" s="175" customFormat="1" ht="15.75" customHeight="1" x14ac:dyDescent="0.25">
      <c r="A7" s="109">
        <v>4</v>
      </c>
      <c r="B7" s="326" t="str">
        <f>PIERNA!B7</f>
        <v>SEABOARD FOODS</v>
      </c>
      <c r="C7" s="326" t="str">
        <f>PIERNA!C7</f>
        <v>Seaboard</v>
      </c>
      <c r="D7" s="112" t="str">
        <f>PIERNA!D7</f>
        <v>PED. 50798946</v>
      </c>
      <c r="E7" s="151">
        <f>PIERNA!E7</f>
        <v>43960</v>
      </c>
      <c r="F7" s="166">
        <f>PIERNA!F7</f>
        <v>19077.75</v>
      </c>
      <c r="G7" s="109">
        <f>PIERNA!G7</f>
        <v>21</v>
      </c>
      <c r="H7" s="49">
        <f>PIERNA!H7</f>
        <v>19228.2</v>
      </c>
      <c r="I7" s="187">
        <f>PIERNA!I7</f>
        <v>-150.45000000000073</v>
      </c>
      <c r="J7" s="371" t="s">
        <v>181</v>
      </c>
      <c r="K7" s="378">
        <v>10480</v>
      </c>
      <c r="L7" s="376" t="s">
        <v>201</v>
      </c>
      <c r="M7" s="372">
        <v>30160</v>
      </c>
      <c r="N7" s="374" t="s">
        <v>203</v>
      </c>
      <c r="O7" s="375">
        <v>1753772</v>
      </c>
      <c r="P7" s="838">
        <v>3886</v>
      </c>
      <c r="Q7" s="789">
        <f>25103.95*24.386</f>
        <v>612184.92469999997</v>
      </c>
      <c r="R7" s="790" t="s">
        <v>200</v>
      </c>
      <c r="S7" s="72">
        <f t="shared" si="0"/>
        <v>656710.92469999997</v>
      </c>
      <c r="T7" s="72">
        <f>S7/H7+0.1</f>
        <v>34.25353099614108</v>
      </c>
      <c r="U7" s="244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26" t="str">
        <f>PIERNA!B8</f>
        <v>IDEAL TRADING</v>
      </c>
      <c r="C8" s="326" t="str">
        <f>PIERNA!C8</f>
        <v>SIOUX</v>
      </c>
      <c r="D8" s="112" t="str">
        <f>PIERNA!D8</f>
        <v>PED. 50845775</v>
      </c>
      <c r="E8" s="151">
        <f>PIERNA!E8</f>
        <v>43963</v>
      </c>
      <c r="F8" s="166">
        <f>PIERNA!F8</f>
        <v>18703.810000000001</v>
      </c>
      <c r="G8" s="109">
        <f>PIERNA!G8</f>
        <v>21</v>
      </c>
      <c r="H8" s="49">
        <f>PIERNA!H8</f>
        <v>18806.5</v>
      </c>
      <c r="I8" s="187">
        <f>PIERNA!I8</f>
        <v>-102.68999999999869</v>
      </c>
      <c r="J8" s="371" t="s">
        <v>182</v>
      </c>
      <c r="K8" s="372">
        <v>11730</v>
      </c>
      <c r="L8" s="376" t="s">
        <v>198</v>
      </c>
      <c r="M8" s="372">
        <v>30160</v>
      </c>
      <c r="N8" s="374" t="s">
        <v>194</v>
      </c>
      <c r="O8" s="699">
        <v>202606</v>
      </c>
      <c r="P8" s="838">
        <v>3422</v>
      </c>
      <c r="Q8" s="366">
        <f>21617.03*23.64</f>
        <v>511026.58919999999</v>
      </c>
      <c r="R8" s="367" t="s">
        <v>219</v>
      </c>
      <c r="S8" s="72">
        <f t="shared" si="0"/>
        <v>556338.58920000005</v>
      </c>
      <c r="T8" s="72">
        <f t="shared" ref="T8:T41" si="4">S8/H8+0.1</f>
        <v>29.68225024326696</v>
      </c>
      <c r="U8" s="280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26" t="str">
        <f>PIERNA!B9</f>
        <v>SEABOARD FOODS</v>
      </c>
      <c r="C9" s="326" t="str">
        <f>PIERNA!C9</f>
        <v>Seaboard</v>
      </c>
      <c r="D9" s="112" t="str">
        <f>PIERNA!D9</f>
        <v>PED. 50843706</v>
      </c>
      <c r="E9" s="151">
        <f>PIERNA!E9</f>
        <v>43964</v>
      </c>
      <c r="F9" s="166">
        <f>PIERNA!F9</f>
        <v>18847.599999999999</v>
      </c>
      <c r="G9" s="109">
        <f>PIERNA!G9</f>
        <v>21</v>
      </c>
      <c r="H9" s="49">
        <f>PIERNA!H9</f>
        <v>19009.2</v>
      </c>
      <c r="I9" s="187">
        <f>PIERNA!I9</f>
        <v>-161.60000000000218</v>
      </c>
      <c r="J9" s="371" t="s">
        <v>183</v>
      </c>
      <c r="K9" s="372">
        <v>10880</v>
      </c>
      <c r="L9" s="376" t="s">
        <v>204</v>
      </c>
      <c r="M9" s="372">
        <v>30160</v>
      </c>
      <c r="N9" s="374" t="s">
        <v>197</v>
      </c>
      <c r="O9" s="375">
        <v>1755610</v>
      </c>
      <c r="P9" s="838">
        <v>3828</v>
      </c>
      <c r="Q9" s="789">
        <f>24159.96*24.9</f>
        <v>601583.00399999996</v>
      </c>
      <c r="R9" s="790" t="s">
        <v>205</v>
      </c>
      <c r="S9" s="72">
        <f t="shared" si="0"/>
        <v>646451.00399999996</v>
      </c>
      <c r="T9" s="72">
        <f t="shared" si="4"/>
        <v>34.107270374345049</v>
      </c>
      <c r="U9" s="280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326" t="str">
        <f>PIERNA!B10</f>
        <v>IDEAL TRADING</v>
      </c>
      <c r="C10" s="326" t="str">
        <f>PIERNA!C10</f>
        <v>SIOUX</v>
      </c>
      <c r="D10" s="112" t="str">
        <f>PIERNA!D10</f>
        <v>PED. 50904382</v>
      </c>
      <c r="E10" s="151">
        <f>PIERNA!E10</f>
        <v>43965</v>
      </c>
      <c r="F10" s="166">
        <f>PIERNA!F10</f>
        <v>18607.14</v>
      </c>
      <c r="G10" s="109">
        <f>PIERNA!G10</f>
        <v>20</v>
      </c>
      <c r="H10" s="49">
        <f>PIERNA!H10</f>
        <v>18709</v>
      </c>
      <c r="I10" s="187">
        <f>PIERNA!I10</f>
        <v>-101.86000000000058</v>
      </c>
      <c r="J10" s="371" t="s">
        <v>184</v>
      </c>
      <c r="K10" s="372">
        <v>9580</v>
      </c>
      <c r="L10" s="376" t="s">
        <v>203</v>
      </c>
      <c r="M10" s="372">
        <v>30160</v>
      </c>
      <c r="N10" s="374" t="s">
        <v>204</v>
      </c>
      <c r="O10" s="375">
        <v>202604</v>
      </c>
      <c r="P10" s="837">
        <v>3770</v>
      </c>
      <c r="Q10" s="366">
        <f>24316.88*24.17</f>
        <v>587738.98960000009</v>
      </c>
      <c r="R10" s="367" t="s">
        <v>218</v>
      </c>
      <c r="S10" s="72">
        <f>Q10+M10+K10+P10</f>
        <v>631248.98960000009</v>
      </c>
      <c r="T10" s="72">
        <f t="shared" si="4"/>
        <v>33.840391768667494</v>
      </c>
      <c r="U10" s="280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313" t="str">
        <f>PIERNA!B11</f>
        <v>SEABOARD FOODS</v>
      </c>
      <c r="C11" s="326" t="str">
        <f>PIERNA!C11</f>
        <v>Seaboard</v>
      </c>
      <c r="D11" s="112" t="str">
        <f>PIERNA!D11</f>
        <v>PED. 50903958</v>
      </c>
      <c r="E11" s="151">
        <f>PIERNA!E11</f>
        <v>43965</v>
      </c>
      <c r="F11" s="166">
        <f>PIERNA!F11</f>
        <v>18894.009999999998</v>
      </c>
      <c r="G11" s="109">
        <f>PIERNA!G11</f>
        <v>21</v>
      </c>
      <c r="H11" s="49">
        <f>PIERNA!H11</f>
        <v>18902</v>
      </c>
      <c r="I11" s="187">
        <f>PIERNA!I11</f>
        <v>-7.9900000000016007</v>
      </c>
      <c r="J11" s="371" t="s">
        <v>185</v>
      </c>
      <c r="K11" s="372">
        <v>10880</v>
      </c>
      <c r="L11" s="376" t="s">
        <v>198</v>
      </c>
      <c r="M11" s="372">
        <v>30160</v>
      </c>
      <c r="N11" s="374" t="s">
        <v>194</v>
      </c>
      <c r="O11" s="380">
        <v>1756112</v>
      </c>
      <c r="P11" s="839">
        <v>3277</v>
      </c>
      <c r="Q11" s="789">
        <f>21423.58*24.04</f>
        <v>515022.86320000002</v>
      </c>
      <c r="R11" s="790" t="s">
        <v>206</v>
      </c>
      <c r="S11" s="72">
        <f t="shared" si="0"/>
        <v>559339.86320000002</v>
      </c>
      <c r="T11" s="72">
        <f>S11/H11</f>
        <v>29.591570373505451</v>
      </c>
      <c r="U11" s="280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26" t="str">
        <f>PIERNA!B12</f>
        <v>SEABOARD FOODS  ( albicia )</v>
      </c>
      <c r="C12" s="326" t="str">
        <f>PIERNA!C12</f>
        <v>SEABOARD</v>
      </c>
      <c r="D12" s="112" t="str">
        <f>PIERNA!D12</f>
        <v>PED. 50942428</v>
      </c>
      <c r="E12" s="151">
        <f>PIERNA!E12</f>
        <v>43966</v>
      </c>
      <c r="F12" s="166">
        <f>PIERNA!F12</f>
        <v>19188.38</v>
      </c>
      <c r="G12" s="109">
        <f>PIERNA!G12</f>
        <v>21</v>
      </c>
      <c r="H12" s="49">
        <f>PIERNA!H12</f>
        <v>19217</v>
      </c>
      <c r="I12" s="115">
        <f>PIERNA!I12</f>
        <v>-28.619999999998981</v>
      </c>
      <c r="J12" s="371" t="s">
        <v>186</v>
      </c>
      <c r="K12" s="372">
        <v>10880</v>
      </c>
      <c r="L12" s="376" t="s">
        <v>198</v>
      </c>
      <c r="M12" s="372">
        <v>30160</v>
      </c>
      <c r="N12" s="374" t="s">
        <v>195</v>
      </c>
      <c r="O12" s="380">
        <v>1756632</v>
      </c>
      <c r="P12" s="839">
        <v>3074</v>
      </c>
      <c r="Q12" s="789">
        <f>19975.57*24.04</f>
        <v>480212.70279999997</v>
      </c>
      <c r="R12" s="790" t="s">
        <v>206</v>
      </c>
      <c r="S12" s="72">
        <f t="shared" si="0"/>
        <v>524326.70279999997</v>
      </c>
      <c r="T12" s="72">
        <f t="shared" si="4"/>
        <v>27.38452426497372</v>
      </c>
      <c r="U12" s="281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ht="15.75" x14ac:dyDescent="0.25">
      <c r="A13" s="109">
        <v>10</v>
      </c>
      <c r="B13" s="448" t="str">
        <f>PIERNA!B13</f>
        <v>ALLIANCE PRICE</v>
      </c>
      <c r="C13" s="326" t="str">
        <f>PIERNA!C13</f>
        <v>INDIANA</v>
      </c>
      <c r="D13" s="112" t="str">
        <f>PIERNA!D13</f>
        <v>PED. 51044500</v>
      </c>
      <c r="E13" s="151">
        <f>PIERNA!E13</f>
        <v>43970</v>
      </c>
      <c r="F13" s="166">
        <f>PIERNA!F13</f>
        <v>18626.849999999999</v>
      </c>
      <c r="G13" s="109">
        <f>PIERNA!G13</f>
        <v>20</v>
      </c>
      <c r="H13" s="49">
        <f>PIERNA!H13</f>
        <v>18610</v>
      </c>
      <c r="I13" s="187">
        <f>PIERNA!I13</f>
        <v>16.849999999998545</v>
      </c>
      <c r="J13" s="371" t="s">
        <v>212</v>
      </c>
      <c r="K13" s="372"/>
      <c r="L13" s="376"/>
      <c r="M13" s="372"/>
      <c r="N13" s="374"/>
      <c r="O13" s="380">
        <v>10000563</v>
      </c>
      <c r="P13" s="841"/>
      <c r="Q13" s="378">
        <v>483935.4</v>
      </c>
      <c r="R13" s="367" t="s">
        <v>235</v>
      </c>
      <c r="S13" s="72">
        <f t="shared" si="0"/>
        <v>483935.4</v>
      </c>
      <c r="T13" s="72">
        <f>S13/H13</f>
        <v>26.004051585169265</v>
      </c>
      <c r="U13" s="244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05" t="str">
        <f>PIERNA!B14</f>
        <v>SEABOARD FOODS</v>
      </c>
      <c r="C14" s="326" t="str">
        <f>PIERNA!C14</f>
        <v>Seaboard</v>
      </c>
      <c r="D14" s="112" t="str">
        <f>PIERNA!D14</f>
        <v>PED. 51107588</v>
      </c>
      <c r="E14" s="151">
        <f>PIERNA!E14</f>
        <v>43972</v>
      </c>
      <c r="F14" s="166">
        <f>PIERNA!F14</f>
        <v>18976.32</v>
      </c>
      <c r="G14" s="109">
        <f>PIERNA!G14</f>
        <v>21</v>
      </c>
      <c r="H14" s="49">
        <f>PIERNA!H14</f>
        <v>19041.7</v>
      </c>
      <c r="I14" s="187">
        <f>PIERNA!I14</f>
        <v>-65.380000000001019</v>
      </c>
      <c r="J14" s="371" t="s">
        <v>215</v>
      </c>
      <c r="K14" s="372">
        <v>11880</v>
      </c>
      <c r="L14" s="376" t="s">
        <v>239</v>
      </c>
      <c r="M14" s="372">
        <v>30160</v>
      </c>
      <c r="N14" s="374" t="s">
        <v>240</v>
      </c>
      <c r="O14" s="375">
        <v>1758536</v>
      </c>
      <c r="P14" s="842">
        <v>2842</v>
      </c>
      <c r="Q14" s="378">
        <f>18152.15*24.185</f>
        <v>439009.74775000004</v>
      </c>
      <c r="R14" s="382" t="s">
        <v>194</v>
      </c>
      <c r="S14" s="72">
        <f t="shared" si="0"/>
        <v>483891.74775000004</v>
      </c>
      <c r="T14" s="72">
        <f>S14/H14</f>
        <v>25.412213602251899</v>
      </c>
      <c r="U14" s="244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x14ac:dyDescent="0.25">
      <c r="A15" s="109">
        <v>12</v>
      </c>
      <c r="B15" s="326" t="str">
        <f>PIERNA!B15</f>
        <v>SEABOARD FOODS</v>
      </c>
      <c r="C15" s="326" t="str">
        <f>PIERNA!C15</f>
        <v>Seaboard</v>
      </c>
      <c r="D15" s="112" t="str">
        <f>PIERNA!D15</f>
        <v>PED. 51107589</v>
      </c>
      <c r="E15" s="151">
        <f>PIERNA!E15</f>
        <v>43972</v>
      </c>
      <c r="F15" s="166">
        <f>PIERNA!F15</f>
        <v>18878.669999999998</v>
      </c>
      <c r="G15" s="109">
        <f>PIERNA!G15</f>
        <v>21</v>
      </c>
      <c r="H15" s="49">
        <f>PIERNA!H15</f>
        <v>18925.8</v>
      </c>
      <c r="I15" s="187">
        <f>PIERNA!I15</f>
        <v>-47.130000000001019</v>
      </c>
      <c r="J15" s="735" t="s">
        <v>216</v>
      </c>
      <c r="K15" s="372">
        <v>9830</v>
      </c>
      <c r="L15" s="376" t="s">
        <v>239</v>
      </c>
      <c r="M15" s="372">
        <v>30160</v>
      </c>
      <c r="N15" s="381" t="s">
        <v>241</v>
      </c>
      <c r="O15" s="380">
        <v>1758537</v>
      </c>
      <c r="P15" s="842">
        <v>2871</v>
      </c>
      <c r="Q15" s="378">
        <f>18391.94*24.185</f>
        <v>444809.06889999995</v>
      </c>
      <c r="R15" s="412" t="s">
        <v>194</v>
      </c>
      <c r="S15" s="72">
        <f t="shared" si="0"/>
        <v>487670.06889999995</v>
      </c>
      <c r="T15" s="72">
        <f t="shared" si="4"/>
        <v>25.867474500417419</v>
      </c>
      <c r="U15" s="244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x14ac:dyDescent="0.25">
      <c r="A16" s="109">
        <v>13</v>
      </c>
      <c r="B16" s="175" t="str">
        <f>PIERNA!B16</f>
        <v>SEABOARD FOODS</v>
      </c>
      <c r="C16" s="175" t="str">
        <f>PIERNA!C16</f>
        <v>Seaboard</v>
      </c>
      <c r="D16" s="112" t="str">
        <f>PIERNA!D16</f>
        <v>PED. 51144883</v>
      </c>
      <c r="E16" s="151">
        <f>PIERNA!E16</f>
        <v>43974</v>
      </c>
      <c r="F16" s="166">
        <f>PIERNA!F16</f>
        <v>18882.82</v>
      </c>
      <c r="G16" s="109">
        <f>PIERNA!G16</f>
        <v>21</v>
      </c>
      <c r="H16" s="49">
        <f>PIERNA!H16</f>
        <v>18953.7</v>
      </c>
      <c r="I16" s="187">
        <f>PIERNA!I16</f>
        <v>-70.880000000001019</v>
      </c>
      <c r="J16" s="358" t="s">
        <v>217</v>
      </c>
      <c r="K16" s="372">
        <v>10880</v>
      </c>
      <c r="L16" s="376" t="s">
        <v>240</v>
      </c>
      <c r="M16" s="372">
        <v>30160</v>
      </c>
      <c r="N16" s="381" t="s">
        <v>238</v>
      </c>
      <c r="O16" s="375">
        <v>1759269</v>
      </c>
      <c r="P16" s="842">
        <v>2842</v>
      </c>
      <c r="Q16" s="366">
        <f>18126.77*24.18</f>
        <v>438305.29859999998</v>
      </c>
      <c r="R16" s="367" t="s">
        <v>195</v>
      </c>
      <c r="S16" s="72">
        <f t="shared" si="0"/>
        <v>482187.29859999998</v>
      </c>
      <c r="T16" s="72">
        <f t="shared" si="4"/>
        <v>25.54027280161657</v>
      </c>
      <c r="U16" s="244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7" t="str">
        <f>PIERNA!B17</f>
        <v>IDEAL TRADING</v>
      </c>
      <c r="C17" s="175" t="str">
        <f>PIERNA!C17</f>
        <v>SIOUX</v>
      </c>
      <c r="D17" s="112" t="str">
        <f>PIERNA!D17</f>
        <v>PED. 51267942</v>
      </c>
      <c r="E17" s="151">
        <f>PIERNA!E17</f>
        <v>43978</v>
      </c>
      <c r="F17" s="166">
        <f>PIERNA!F17</f>
        <v>18349.54</v>
      </c>
      <c r="G17" s="109">
        <f>PIERNA!G17</f>
        <v>20</v>
      </c>
      <c r="H17" s="49">
        <f>PIERNA!H17</f>
        <v>18444</v>
      </c>
      <c r="I17" s="187">
        <f>PIERNA!I17</f>
        <v>-94.459999999999127</v>
      </c>
      <c r="J17" s="371" t="s">
        <v>231</v>
      </c>
      <c r="K17" s="372">
        <v>11880</v>
      </c>
      <c r="L17" s="376" t="s">
        <v>244</v>
      </c>
      <c r="M17" s="372">
        <v>30160</v>
      </c>
      <c r="N17" s="381" t="s">
        <v>245</v>
      </c>
      <c r="O17" s="375">
        <v>202609</v>
      </c>
      <c r="P17" s="842">
        <v>2784</v>
      </c>
      <c r="Q17" s="366">
        <f>18993.22*22.28</f>
        <v>423168.94160000002</v>
      </c>
      <c r="R17" s="382" t="s">
        <v>235</v>
      </c>
      <c r="S17" s="72">
        <f t="shared" si="0"/>
        <v>467992.94160000002</v>
      </c>
      <c r="T17" s="72">
        <f t="shared" si="4"/>
        <v>25.473722706571245</v>
      </c>
      <c r="U17" s="279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x14ac:dyDescent="0.25">
      <c r="A18" s="109">
        <v>15</v>
      </c>
      <c r="B18" s="84" t="str">
        <f>PIERNA!B18</f>
        <v>SEABOARD FOODS</v>
      </c>
      <c r="C18" s="175" t="str">
        <f>PIERNA!C18</f>
        <v>Seaboard</v>
      </c>
      <c r="D18" s="112" t="str">
        <f>PIERNA!D18</f>
        <v>PED. 51265956</v>
      </c>
      <c r="E18" s="151">
        <f>PIERNA!E18</f>
        <v>43978</v>
      </c>
      <c r="F18" s="166">
        <f>PIERNA!F18</f>
        <v>18282.990000000002</v>
      </c>
      <c r="G18" s="109">
        <f>PIERNA!G18</f>
        <v>21</v>
      </c>
      <c r="H18" s="49">
        <f>PIERNA!H18</f>
        <v>18308</v>
      </c>
      <c r="I18" s="187">
        <f>PIERNA!I18</f>
        <v>-25.009999999998399</v>
      </c>
      <c r="J18" s="371" t="s">
        <v>232</v>
      </c>
      <c r="K18" s="378">
        <v>9580</v>
      </c>
      <c r="L18" s="416" t="s">
        <v>244</v>
      </c>
      <c r="M18" s="372">
        <v>30160</v>
      </c>
      <c r="N18" s="374" t="s">
        <v>245</v>
      </c>
      <c r="O18" s="375">
        <v>1760113</v>
      </c>
      <c r="P18" s="840">
        <v>2813</v>
      </c>
      <c r="Q18" s="366">
        <f>18449.47*23.64</f>
        <v>436145.47080000001</v>
      </c>
      <c r="R18" s="367" t="s">
        <v>220</v>
      </c>
      <c r="S18" s="72">
        <f t="shared" si="0"/>
        <v>478698.47080000001</v>
      </c>
      <c r="T18" s="72">
        <f t="shared" si="4"/>
        <v>26.24695601922657</v>
      </c>
      <c r="U18" s="243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SEABOARD FOODS</v>
      </c>
      <c r="C19" s="175" t="str">
        <f>PIERNA!C19</f>
        <v>Seaboard</v>
      </c>
      <c r="D19" s="112" t="str">
        <f>PIERNA!D19</f>
        <v>PED. 51274705</v>
      </c>
      <c r="E19" s="151">
        <f>PIERNA!E19</f>
        <v>43979</v>
      </c>
      <c r="F19" s="166">
        <f>PIERNA!F19</f>
        <v>18281.560000000001</v>
      </c>
      <c r="G19" s="109">
        <f>PIERNA!G19</f>
        <v>21</v>
      </c>
      <c r="H19" s="49">
        <f>PIERNA!H19</f>
        <v>18282.5</v>
      </c>
      <c r="I19" s="187">
        <f>PIERNA!I19</f>
        <v>-0.93999999999869033</v>
      </c>
      <c r="J19" s="371" t="s">
        <v>233</v>
      </c>
      <c r="K19" s="372">
        <v>11880</v>
      </c>
      <c r="L19" s="376" t="s">
        <v>245</v>
      </c>
      <c r="M19" s="372">
        <v>30160</v>
      </c>
      <c r="N19" s="374" t="s">
        <v>246</v>
      </c>
      <c r="O19" s="375">
        <v>1760114</v>
      </c>
      <c r="P19" s="842">
        <v>2813</v>
      </c>
      <c r="Q19" s="366">
        <f>18423.87*23.4</f>
        <v>431118.55799999996</v>
      </c>
      <c r="R19" s="383" t="s">
        <v>237</v>
      </c>
      <c r="S19" s="72">
        <f t="shared" si="0"/>
        <v>475971.55799999996</v>
      </c>
      <c r="T19" s="72">
        <f t="shared" si="4"/>
        <v>26.134270914809242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x14ac:dyDescent="0.25">
      <c r="A20" s="109">
        <v>17</v>
      </c>
      <c r="B20" s="175" t="str">
        <f>PIERNA!B20</f>
        <v>SEABOARD FOODS</v>
      </c>
      <c r="C20" s="84" t="str">
        <f>PIERNA!C20</f>
        <v>Seaboard</v>
      </c>
      <c r="D20" s="112" t="str">
        <f>PIERNA!D20</f>
        <v>PED. 51301907</v>
      </c>
      <c r="E20" s="151">
        <f>PIERNA!E20</f>
        <v>43980</v>
      </c>
      <c r="F20" s="166">
        <f>PIERNA!F20</f>
        <v>18837.900000000001</v>
      </c>
      <c r="G20" s="109">
        <f>PIERNA!G20</f>
        <v>21</v>
      </c>
      <c r="H20" s="49">
        <f>PIERNA!H20</f>
        <v>18785.900000000001</v>
      </c>
      <c r="I20" s="187">
        <f>PIERNA!I20</f>
        <v>52</v>
      </c>
      <c r="J20" s="371" t="s">
        <v>234</v>
      </c>
      <c r="K20" s="372">
        <v>10880</v>
      </c>
      <c r="L20" s="376" t="s">
        <v>246</v>
      </c>
      <c r="M20" s="372">
        <v>30160</v>
      </c>
      <c r="N20" s="374" t="s">
        <v>247</v>
      </c>
      <c r="O20" s="375">
        <v>1761137</v>
      </c>
      <c r="P20" s="840">
        <v>2871</v>
      </c>
      <c r="Q20" s="366">
        <f>19353.7*22.995</f>
        <v>445038.33150000003</v>
      </c>
      <c r="R20" s="383" t="s">
        <v>221</v>
      </c>
      <c r="S20" s="72">
        <f t="shared" si="0"/>
        <v>488949.33150000003</v>
      </c>
      <c r="T20" s="72">
        <f>S20/H20+0.1</f>
        <v>26.127463762715653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x14ac:dyDescent="0.25">
      <c r="A21" s="109">
        <v>18</v>
      </c>
      <c r="B21" s="175" t="str">
        <f>PIERNA!B21</f>
        <v>IDEAL TRADING</v>
      </c>
      <c r="C21" s="175" t="str">
        <f>PIERNA!C21</f>
        <v>SIOUX</v>
      </c>
      <c r="D21" s="112" t="str">
        <f>PIERNA!D21</f>
        <v>PED. 51402107</v>
      </c>
      <c r="E21" s="151">
        <f>PIERNA!E21</f>
        <v>43981</v>
      </c>
      <c r="F21" s="166">
        <f>PIERNA!F21</f>
        <v>19011.21</v>
      </c>
      <c r="G21" s="109">
        <f>PIERNA!G21</f>
        <v>21</v>
      </c>
      <c r="H21" s="49">
        <f>PIERNA!H21</f>
        <v>19037.5</v>
      </c>
      <c r="I21" s="187">
        <f>PIERNA!I21</f>
        <v>-26.290000000000873</v>
      </c>
      <c r="J21" s="371" t="s">
        <v>243</v>
      </c>
      <c r="K21" s="372">
        <v>9580</v>
      </c>
      <c r="L21" s="376" t="s">
        <v>247</v>
      </c>
      <c r="M21" s="372">
        <v>30160</v>
      </c>
      <c r="N21" s="374" t="s">
        <v>247</v>
      </c>
      <c r="O21" s="377">
        <v>202611</v>
      </c>
      <c r="P21" s="840">
        <v>3016</v>
      </c>
      <c r="Q21" s="830">
        <f>21011.18*22.24</f>
        <v>467288.64319999999</v>
      </c>
      <c r="R21" s="831" t="s">
        <v>309</v>
      </c>
      <c r="S21" s="72">
        <f t="shared" si="0"/>
        <v>510044.64319999999</v>
      </c>
      <c r="T21" s="72">
        <f t="shared" si="4"/>
        <v>26.891576793171375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326">
        <f>PIERNA!B22</f>
        <v>0</v>
      </c>
      <c r="C22" s="175">
        <f>PIERNA!C22</f>
        <v>0</v>
      </c>
      <c r="D22" s="112">
        <f>PIERNA!D22</f>
        <v>0</v>
      </c>
      <c r="E22" s="151">
        <f>PIERNA!E22</f>
        <v>0</v>
      </c>
      <c r="F22" s="166">
        <f>PIERNA!F22</f>
        <v>0</v>
      </c>
      <c r="G22" s="109">
        <f>PIERNA!G22</f>
        <v>0</v>
      </c>
      <c r="H22" s="49">
        <f>PIERNA!H22</f>
        <v>0</v>
      </c>
      <c r="I22" s="187">
        <f>PIERNA!I22</f>
        <v>0</v>
      </c>
      <c r="J22" s="371"/>
      <c r="K22" s="372"/>
      <c r="L22" s="376"/>
      <c r="M22" s="372"/>
      <c r="N22" s="374"/>
      <c r="O22" s="380"/>
      <c r="P22" s="366">
        <f>SUM(P14:P21)</f>
        <v>22852</v>
      </c>
      <c r="Q22" s="366"/>
      <c r="R22" s="383"/>
      <c r="S22" s="72">
        <f t="shared" si="0"/>
        <v>22852</v>
      </c>
      <c r="T22" s="72" t="e">
        <f t="shared" si="4"/>
        <v>#DIV/0!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>
        <f>PIERNA!B23</f>
        <v>0</v>
      </c>
      <c r="C23" s="175">
        <f>PIERNA!C23</f>
        <v>0</v>
      </c>
      <c r="D23" s="112">
        <f>PIERNA!D23</f>
        <v>0</v>
      </c>
      <c r="E23" s="151">
        <f>PIERNA!E23</f>
        <v>0</v>
      </c>
      <c r="F23" s="166">
        <f>PIERNA!F23</f>
        <v>0</v>
      </c>
      <c r="G23" s="109">
        <f>PIERNA!G23</f>
        <v>0</v>
      </c>
      <c r="H23" s="49">
        <f>PIERNA!H23</f>
        <v>0</v>
      </c>
      <c r="I23" s="187">
        <f>PIERNA!I23</f>
        <v>0</v>
      </c>
      <c r="J23" s="371"/>
      <c r="K23" s="372"/>
      <c r="L23" s="376"/>
      <c r="M23" s="372"/>
      <c r="N23" s="374"/>
      <c r="O23" s="375"/>
      <c r="P23" s="366"/>
      <c r="Q23" s="366"/>
      <c r="R23" s="383"/>
      <c r="S23" s="72">
        <f t="shared" si="0"/>
        <v>0</v>
      </c>
      <c r="T23" s="72" t="e">
        <f t="shared" si="4"/>
        <v>#DIV/0!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237">
        <f>PIERNA!B24</f>
        <v>0</v>
      </c>
      <c r="C24" s="175">
        <f>PIERNA!C24</f>
        <v>0</v>
      </c>
      <c r="D24" s="111">
        <f>PIERNA!D24</f>
        <v>0</v>
      </c>
      <c r="E24" s="151">
        <f>PIERNA!E24</f>
        <v>0</v>
      </c>
      <c r="F24" s="166">
        <f>PIERNA!F24</f>
        <v>0</v>
      </c>
      <c r="G24" s="109">
        <f>PIERNA!G24</f>
        <v>0</v>
      </c>
      <c r="H24" s="49">
        <f>PIERNA!H24</f>
        <v>0</v>
      </c>
      <c r="I24" s="187">
        <f>PIERNA!I24</f>
        <v>0</v>
      </c>
      <c r="J24" s="371"/>
      <c r="K24" s="372"/>
      <c r="L24" s="376"/>
      <c r="M24" s="372"/>
      <c r="N24" s="374"/>
      <c r="O24" s="375"/>
      <c r="P24" s="366"/>
      <c r="Q24" s="366"/>
      <c r="R24" s="383"/>
      <c r="S24" s="72">
        <f t="shared" si="0"/>
        <v>0</v>
      </c>
      <c r="T24" s="72" t="e">
        <f t="shared" si="4"/>
        <v>#DIV/0!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175">
        <f>PIERNA!GR5</f>
        <v>0</v>
      </c>
      <c r="C25" s="72">
        <f>PIERNA!GS5</f>
        <v>0</v>
      </c>
      <c r="D25" s="111">
        <f>PIERNA!GT5</f>
        <v>0</v>
      </c>
      <c r="E25" s="151">
        <f>PIERNA!E25</f>
        <v>0</v>
      </c>
      <c r="F25" s="166">
        <f>PIERNA!GV5</f>
        <v>0</v>
      </c>
      <c r="G25" s="109">
        <f>PIERNA!GW5</f>
        <v>0</v>
      </c>
      <c r="H25" s="49">
        <f>PIERNA!GX5</f>
        <v>0</v>
      </c>
      <c r="I25" s="187">
        <f>PIERNA!I25</f>
        <v>0</v>
      </c>
      <c r="J25" s="371"/>
      <c r="K25" s="372"/>
      <c r="L25" s="376"/>
      <c r="M25" s="372"/>
      <c r="N25" s="383"/>
      <c r="O25" s="375"/>
      <c r="P25" s="366"/>
      <c r="Q25" s="366"/>
      <c r="R25" s="384"/>
      <c r="S25" s="72">
        <f t="shared" si="0"/>
        <v>0</v>
      </c>
      <c r="T25" s="72" t="e">
        <f t="shared" si="4"/>
        <v>#DIV/0!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x14ac:dyDescent="0.25">
      <c r="A26" s="109">
        <v>23</v>
      </c>
      <c r="B26" s="175">
        <f>PIERNA!HA5</f>
        <v>0</v>
      </c>
      <c r="C26" s="175">
        <f>PIERNA!HB5</f>
        <v>0</v>
      </c>
      <c r="D26" s="111">
        <f>PIERNA!HC5</f>
        <v>0</v>
      </c>
      <c r="E26" s="151">
        <f>PIERNA!HD5</f>
        <v>0</v>
      </c>
      <c r="F26" s="166">
        <f>PIERNA!HE5</f>
        <v>0</v>
      </c>
      <c r="G26" s="189">
        <f>PIERNA!HF5</f>
        <v>0</v>
      </c>
      <c r="H26" s="49">
        <f>PIERNA!HG5</f>
        <v>0</v>
      </c>
      <c r="I26" s="187">
        <f>PIERNA!I26</f>
        <v>0</v>
      </c>
      <c r="J26" s="371"/>
      <c r="K26" s="372"/>
      <c r="L26" s="376"/>
      <c r="M26" s="372"/>
      <c r="N26" s="383"/>
      <c r="O26" s="375"/>
      <c r="P26" s="366"/>
      <c r="Q26" s="366"/>
      <c r="R26" s="384"/>
      <c r="S26" s="72">
        <f t="shared" si="0"/>
        <v>0</v>
      </c>
      <c r="T26" s="72" t="e">
        <f>S26/H26</f>
        <v>#DIV/0!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x14ac:dyDescent="0.25">
      <c r="A27" s="109">
        <v>24</v>
      </c>
      <c r="B27" s="84">
        <f>PIERNA!HJ5</f>
        <v>0</v>
      </c>
      <c r="C27" s="326">
        <f>PIERNA!HK5</f>
        <v>0</v>
      </c>
      <c r="D27" s="111">
        <f>PIERNA!HL5</f>
        <v>0</v>
      </c>
      <c r="E27" s="151">
        <f>PIERNA!HM5</f>
        <v>0</v>
      </c>
      <c r="F27" s="166">
        <f>PIERNA!HN5</f>
        <v>0</v>
      </c>
      <c r="G27" s="189">
        <f>PIERNA!HO5</f>
        <v>0</v>
      </c>
      <c r="H27" s="49">
        <f>PIERNA!HP5</f>
        <v>0</v>
      </c>
      <c r="I27" s="187">
        <f>PIERNA!I27</f>
        <v>0</v>
      </c>
      <c r="J27" s="371"/>
      <c r="K27" s="372"/>
      <c r="L27" s="376"/>
      <c r="M27" s="372"/>
      <c r="N27" s="383"/>
      <c r="O27" s="375"/>
      <c r="P27" s="366"/>
      <c r="Q27" s="366"/>
      <c r="R27" s="384"/>
      <c r="S27" s="72">
        <f t="shared" si="0"/>
        <v>0</v>
      </c>
      <c r="T27" s="72" t="e">
        <f t="shared" si="4"/>
        <v>#DIV/0!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x14ac:dyDescent="0.25">
      <c r="A28" s="109">
        <v>25</v>
      </c>
      <c r="B28" s="175">
        <f>PIERNA!HS5</f>
        <v>0</v>
      </c>
      <c r="C28" s="175">
        <f>PIERNA!HT5</f>
        <v>0</v>
      </c>
      <c r="D28" s="111">
        <f>PIERNA!HU5</f>
        <v>0</v>
      </c>
      <c r="E28" s="151">
        <f>PIERNA!HV5</f>
        <v>0</v>
      </c>
      <c r="F28" s="166">
        <f>PIERNA!HW5</f>
        <v>0</v>
      </c>
      <c r="G28" s="189">
        <f>PIERNA!HX5</f>
        <v>0</v>
      </c>
      <c r="H28" s="49">
        <f>PIERNA!HY5</f>
        <v>0</v>
      </c>
      <c r="I28" s="663">
        <f>PIERNA!I28</f>
        <v>0</v>
      </c>
      <c r="J28" s="371"/>
      <c r="K28" s="378"/>
      <c r="L28" s="376"/>
      <c r="M28" s="372"/>
      <c r="N28" s="383"/>
      <c r="O28" s="375"/>
      <c r="P28" s="366"/>
      <c r="Q28" s="366"/>
      <c r="R28" s="384"/>
      <c r="S28" s="72">
        <f t="shared" si="0"/>
        <v>0</v>
      </c>
      <c r="T28" s="72" t="e">
        <f t="shared" si="4"/>
        <v>#DIV/0!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>
        <f>PIERNA!IB5</f>
        <v>0</v>
      </c>
      <c r="C29" s="175">
        <f>PIERNA!IC5</f>
        <v>0</v>
      </c>
      <c r="D29" s="111">
        <f>PIERNA!ID5</f>
        <v>0</v>
      </c>
      <c r="E29" s="151">
        <f>PIERNA!IE5</f>
        <v>0</v>
      </c>
      <c r="F29" s="166">
        <f>PIERNA!IF5</f>
        <v>0</v>
      </c>
      <c r="G29" s="189">
        <f>PIERNA!IG5</f>
        <v>0</v>
      </c>
      <c r="H29" s="49">
        <f>PIERNA!IH5</f>
        <v>0</v>
      </c>
      <c r="I29" s="187">
        <f>PIERNA!I29</f>
        <v>0</v>
      </c>
      <c r="J29" s="371"/>
      <c r="K29" s="372"/>
      <c r="L29" s="376"/>
      <c r="M29" s="372"/>
      <c r="N29" s="383"/>
      <c r="O29" s="375"/>
      <c r="P29" s="366"/>
      <c r="Q29" s="366"/>
      <c r="R29" s="384"/>
      <c r="S29" s="72">
        <f t="shared" si="0"/>
        <v>0</v>
      </c>
      <c r="T29" s="72" t="e">
        <f t="shared" si="4"/>
        <v>#DIV/0!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x14ac:dyDescent="0.25">
      <c r="A30" s="109">
        <v>27</v>
      </c>
      <c r="B30" s="175">
        <f>PIERNA!IK5</f>
        <v>0</v>
      </c>
      <c r="C30" s="175">
        <f>PIERNA!IL5</f>
        <v>0</v>
      </c>
      <c r="D30" s="111">
        <f>PIERNA!IM5</f>
        <v>0</v>
      </c>
      <c r="E30" s="151">
        <f>PIERNA!IN5</f>
        <v>0</v>
      </c>
      <c r="F30" s="166">
        <f>PIERNA!IO5</f>
        <v>0</v>
      </c>
      <c r="G30" s="189">
        <f>PIERNA!IP5</f>
        <v>0</v>
      </c>
      <c r="H30" s="49">
        <f>PIERNA!IQ5</f>
        <v>0</v>
      </c>
      <c r="I30" s="187">
        <f>PIERNA!I30</f>
        <v>0</v>
      </c>
      <c r="J30" s="371"/>
      <c r="K30" s="378"/>
      <c r="L30" s="376"/>
      <c r="M30" s="372"/>
      <c r="N30" s="383"/>
      <c r="O30" s="375"/>
      <c r="P30" s="366"/>
      <c r="Q30" s="366"/>
      <c r="R30" s="384"/>
      <c r="S30" s="72">
        <f>Q30+M30+K30+P30</f>
        <v>0</v>
      </c>
      <c r="T30" s="72" t="e">
        <f t="shared" si="4"/>
        <v>#DIV/0!</v>
      </c>
      <c r="W30" s="81"/>
      <c r="X30" s="81"/>
      <c r="Y30" s="218"/>
      <c r="Z30" s="219"/>
      <c r="AA30" s="218"/>
      <c r="AB30" s="218"/>
      <c r="AC30" s="218"/>
    </row>
    <row r="31" spans="1:29" s="175" customFormat="1" x14ac:dyDescent="0.25">
      <c r="A31" s="109">
        <v>28</v>
      </c>
      <c r="B31" s="175">
        <f>PIERNA!IT5</f>
        <v>0</v>
      </c>
      <c r="C31" s="176">
        <f>PIERNA!IU5</f>
        <v>0</v>
      </c>
      <c r="D31" s="111">
        <f>PIERNA!IV5</f>
        <v>0</v>
      </c>
      <c r="E31" s="151">
        <f>PIERNA!IW5</f>
        <v>0</v>
      </c>
      <c r="F31" s="166">
        <f>PIERNA!IX5</f>
        <v>0</v>
      </c>
      <c r="G31" s="189">
        <f>PIERNA!IY5</f>
        <v>0</v>
      </c>
      <c r="H31" s="49">
        <f>PIERNA!IZ5</f>
        <v>0</v>
      </c>
      <c r="I31" s="187">
        <f>PIERNA!I31</f>
        <v>0</v>
      </c>
      <c r="J31" s="371"/>
      <c r="K31" s="372"/>
      <c r="L31" s="376"/>
      <c r="M31" s="372"/>
      <c r="N31" s="383"/>
      <c r="O31" s="375"/>
      <c r="P31" s="366"/>
      <c r="Q31" s="366"/>
      <c r="R31" s="384"/>
      <c r="S31" s="72">
        <f t="shared" si="0"/>
        <v>0</v>
      </c>
      <c r="T31" s="72" t="e">
        <f t="shared" si="4"/>
        <v>#DIV/0!</v>
      </c>
      <c r="W31" s="81"/>
      <c r="X31" s="81"/>
      <c r="Y31" s="218"/>
      <c r="Z31" s="219"/>
      <c r="AA31" s="218"/>
      <c r="AB31" s="218"/>
      <c r="AC31" s="218"/>
    </row>
    <row r="32" spans="1:29" s="175" customFormat="1" x14ac:dyDescent="0.25">
      <c r="A32" s="109">
        <v>29</v>
      </c>
      <c r="B32" s="175">
        <f>PIERNA!JC5</f>
        <v>0</v>
      </c>
      <c r="C32" s="175">
        <f>PIERNA!JD5</f>
        <v>0</v>
      </c>
      <c r="D32" s="111">
        <f>PIERNA!JE5</f>
        <v>0</v>
      </c>
      <c r="E32" s="151">
        <f>PIERNA!JF5</f>
        <v>0</v>
      </c>
      <c r="F32" s="166">
        <f>PIERNA!JG5</f>
        <v>0</v>
      </c>
      <c r="G32" s="189">
        <f>PIERNA!JH5</f>
        <v>0</v>
      </c>
      <c r="H32" s="49">
        <f>PIERNA!JI5</f>
        <v>0</v>
      </c>
      <c r="I32" s="187">
        <f>PIERNA!I32</f>
        <v>0</v>
      </c>
      <c r="J32" s="371"/>
      <c r="K32" s="372"/>
      <c r="L32" s="376"/>
      <c r="M32" s="372"/>
      <c r="N32" s="383"/>
      <c r="O32" s="375"/>
      <c r="P32" s="366"/>
      <c r="Q32" s="366"/>
      <c r="R32" s="384"/>
      <c r="S32" s="72">
        <f>Q32+M32+K32+P32</f>
        <v>0</v>
      </c>
      <c r="T32" s="72" t="e">
        <f t="shared" si="4"/>
        <v>#DIV/0!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77">
        <f>PIERNA!JL5</f>
        <v>0</v>
      </c>
      <c r="C33" s="175">
        <f>PIERNA!JM5</f>
        <v>0</v>
      </c>
      <c r="D33" s="111">
        <f>PIERNA!JN5</f>
        <v>0</v>
      </c>
      <c r="E33" s="685">
        <f>PIERNA!JO5</f>
        <v>0</v>
      </c>
      <c r="F33" s="686">
        <f>PIERNA!JP5</f>
        <v>0</v>
      </c>
      <c r="G33" s="687">
        <f>PIERNA!JQ5</f>
        <v>0</v>
      </c>
      <c r="H33" s="688">
        <f>PIERNA!JR5</f>
        <v>0</v>
      </c>
      <c r="I33" s="689">
        <f>PIERNA!I33</f>
        <v>0</v>
      </c>
      <c r="J33" s="371"/>
      <c r="K33" s="378"/>
      <c r="L33" s="376"/>
      <c r="M33" s="372"/>
      <c r="N33" s="383"/>
      <c r="O33" s="375"/>
      <c r="P33" s="741"/>
      <c r="Q33" s="366"/>
      <c r="R33" s="384"/>
      <c r="S33" s="72">
        <f>Q33+M33+K33+P33</f>
        <v>0</v>
      </c>
      <c r="T33" s="72" t="e">
        <f t="shared" si="4"/>
        <v>#DIV/0!</v>
      </c>
      <c r="W33" s="81"/>
      <c r="X33" s="81"/>
      <c r="Y33" s="218"/>
      <c r="Z33" s="219"/>
      <c r="AA33" s="218"/>
      <c r="AB33" s="218"/>
      <c r="AC33" s="218"/>
    </row>
    <row r="34" spans="1:29" s="175" customFormat="1" ht="15.75" x14ac:dyDescent="0.25">
      <c r="A34" s="109">
        <v>31</v>
      </c>
      <c r="B34" s="84">
        <f>PIERNA!B34</f>
        <v>0</v>
      </c>
      <c r="C34" s="190">
        <f>PIERNA!C34</f>
        <v>0</v>
      </c>
      <c r="D34" s="111">
        <f>PIERNA!D34</f>
        <v>0</v>
      </c>
      <c r="E34" s="685">
        <f>PIERNA!E34</f>
        <v>0</v>
      </c>
      <c r="F34" s="686">
        <f>PIERNA!F34</f>
        <v>0</v>
      </c>
      <c r="G34" s="687">
        <f>PIERNA!G34</f>
        <v>0</v>
      </c>
      <c r="H34" s="688">
        <f>PIERNA!H34</f>
        <v>0</v>
      </c>
      <c r="I34" s="689">
        <f>PIERNA!I34</f>
        <v>0</v>
      </c>
      <c r="J34" s="371"/>
      <c r="K34" s="372"/>
      <c r="L34" s="376"/>
      <c r="M34" s="372"/>
      <c r="N34" s="383"/>
      <c r="O34" s="375"/>
      <c r="P34" s="366"/>
      <c r="Q34" s="372"/>
      <c r="R34" s="384"/>
      <c r="S34" s="72">
        <f>Q34+M34+K34+P34</f>
        <v>0</v>
      </c>
      <c r="T34" s="72" t="e">
        <f t="shared" si="4"/>
        <v>#DIV/0!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>
        <f>PIERNA!B35</f>
        <v>0</v>
      </c>
      <c r="C35" s="190">
        <f>PIERNA!C35</f>
        <v>0</v>
      </c>
      <c r="D35" s="111">
        <f>PIERNA!D35</f>
        <v>0</v>
      </c>
      <c r="E35" s="685">
        <f>PIERNA!E35</f>
        <v>0</v>
      </c>
      <c r="F35" s="686">
        <f>PIERNA!F35</f>
        <v>0</v>
      </c>
      <c r="G35" s="690">
        <f>PIERNA!G35</f>
        <v>0</v>
      </c>
      <c r="H35" s="688">
        <f>PIERNA!H35</f>
        <v>0</v>
      </c>
      <c r="I35" s="689">
        <f>PIERNA!I35</f>
        <v>0</v>
      </c>
      <c r="J35" s="371"/>
      <c r="K35" s="372"/>
      <c r="L35" s="376"/>
      <c r="M35" s="372"/>
      <c r="N35" s="383"/>
      <c r="O35" s="375"/>
      <c r="P35" s="741"/>
      <c r="Q35" s="372"/>
      <c r="R35" s="384"/>
      <c r="S35" s="72">
        <f>Q35+M35+K35</f>
        <v>0</v>
      </c>
      <c r="T35" s="72" t="e">
        <f t="shared" si="4"/>
        <v>#DIV/0!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>
        <f>PIERNA!B36</f>
        <v>0</v>
      </c>
      <c r="C36" s="190">
        <f>PIERNA!C36</f>
        <v>0</v>
      </c>
      <c r="D36" s="111">
        <f>PIERNA!D36</f>
        <v>0</v>
      </c>
      <c r="E36" s="685">
        <f>PIERNA!E36</f>
        <v>0</v>
      </c>
      <c r="F36" s="686">
        <f>PIERNA!F36</f>
        <v>0</v>
      </c>
      <c r="G36" s="690">
        <f>PIERNA!G36</f>
        <v>0</v>
      </c>
      <c r="H36" s="688">
        <f>PIERNA!H36</f>
        <v>0</v>
      </c>
      <c r="I36" s="689">
        <f>PIERNA!I36</f>
        <v>0</v>
      </c>
      <c r="J36" s="371"/>
      <c r="K36" s="372"/>
      <c r="L36" s="376"/>
      <c r="M36" s="372"/>
      <c r="N36" s="374"/>
      <c r="O36" s="375"/>
      <c r="P36" s="741"/>
      <c r="Q36" s="372"/>
      <c r="R36" s="742"/>
      <c r="S36" s="72">
        <f t="shared" ref="S36:S39" si="8">Q36+M36+K36</f>
        <v>0</v>
      </c>
      <c r="T36" s="72" t="e">
        <f t="shared" si="4"/>
        <v>#DIV/0!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71"/>
      <c r="K37" s="372"/>
      <c r="L37" s="376"/>
      <c r="M37" s="372"/>
      <c r="N37" s="374"/>
      <c r="O37" s="375"/>
      <c r="P37" s="741"/>
      <c r="Q37" s="372"/>
      <c r="R37" s="743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71"/>
      <c r="K38" s="372"/>
      <c r="L38" s="376"/>
      <c r="M38" s="372"/>
      <c r="N38" s="374"/>
      <c r="O38" s="375"/>
      <c r="P38" s="366"/>
      <c r="Q38" s="372"/>
      <c r="R38" s="385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371"/>
      <c r="K39" s="372"/>
      <c r="L39" s="376"/>
      <c r="M39" s="372"/>
      <c r="N39" s="374"/>
      <c r="O39" s="375"/>
      <c r="P39" s="366"/>
      <c r="Q39" s="379"/>
      <c r="R39" s="385"/>
      <c r="S39" s="72">
        <f t="shared" si="8"/>
        <v>0</v>
      </c>
      <c r="T39" s="72" t="e">
        <f t="shared" si="4"/>
        <v>#DIV/0!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71"/>
      <c r="K40" s="372"/>
      <c r="L40" s="386"/>
      <c r="M40" s="343"/>
      <c r="N40" s="387"/>
      <c r="O40" s="306"/>
      <c r="P40" s="388"/>
      <c r="Q40" s="389"/>
      <c r="R40" s="390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71"/>
      <c r="K41" s="372"/>
      <c r="L41" s="386"/>
      <c r="M41" s="343"/>
      <c r="N41" s="387"/>
      <c r="O41" s="306"/>
      <c r="P41" s="388"/>
      <c r="Q41" s="389"/>
      <c r="R41" s="391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371"/>
      <c r="K42" s="372"/>
      <c r="L42" s="386"/>
      <c r="M42" s="343"/>
      <c r="N42" s="387"/>
      <c r="O42" s="306"/>
      <c r="P42" s="388"/>
      <c r="Q42" s="389"/>
      <c r="R42" s="391"/>
      <c r="S42" s="72">
        <f t="shared" ref="S42:S59" si="9">Q42+M42+K42</f>
        <v>0</v>
      </c>
      <c r="T42" s="72" t="e">
        <f t="shared" ref="T42:T71" si="10">S42/H42+0.1</f>
        <v>#DIV/0!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71"/>
      <c r="K43" s="372"/>
      <c r="L43" s="386"/>
      <c r="M43" s="343"/>
      <c r="N43" s="387"/>
      <c r="O43" s="306"/>
      <c r="P43" s="388"/>
      <c r="Q43" s="343"/>
      <c r="R43" s="392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71"/>
      <c r="K44" s="372"/>
      <c r="L44" s="386"/>
      <c r="M44" s="343"/>
      <c r="N44" s="387"/>
      <c r="O44" s="306"/>
      <c r="P44" s="388"/>
      <c r="Q44" s="343"/>
      <c r="R44" s="393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71"/>
      <c r="K45" s="372"/>
      <c r="L45" s="386"/>
      <c r="M45" s="343"/>
      <c r="N45" s="387"/>
      <c r="O45" s="394"/>
      <c r="P45" s="388"/>
      <c r="Q45" s="343"/>
      <c r="R45" s="393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71"/>
      <c r="K46" s="372"/>
      <c r="L46" s="386"/>
      <c r="M46" s="343"/>
      <c r="N46" s="387"/>
      <c r="O46" s="394"/>
      <c r="P46" s="388"/>
      <c r="Q46" s="343"/>
      <c r="R46" s="393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371"/>
      <c r="K47" s="372"/>
      <c r="L47" s="386"/>
      <c r="M47" s="420"/>
      <c r="N47" s="421"/>
      <c r="O47" s="422"/>
      <c r="P47" s="388"/>
      <c r="Q47" s="343"/>
      <c r="R47" s="393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371"/>
      <c r="K48" s="372"/>
      <c r="L48" s="386"/>
      <c r="M48" s="389"/>
      <c r="N48" s="421"/>
      <c r="O48" s="394"/>
      <c r="P48" s="388"/>
      <c r="Q48" s="343"/>
      <c r="R48" s="393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371"/>
      <c r="K49" s="372"/>
      <c r="L49" s="397"/>
      <c r="M49" s="389"/>
      <c r="N49" s="421"/>
      <c r="O49" s="394"/>
      <c r="P49" s="388"/>
      <c r="Q49" s="343"/>
      <c r="R49" s="393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371"/>
      <c r="K50" s="372"/>
      <c r="L50" s="397"/>
      <c r="M50" s="389"/>
      <c r="N50" s="421"/>
      <c r="O50" s="394"/>
      <c r="P50" s="388"/>
      <c r="Q50" s="343"/>
      <c r="R50" s="393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371"/>
      <c r="K51" s="372"/>
      <c r="L51" s="397"/>
      <c r="M51" s="389"/>
      <c r="N51" s="421"/>
      <c r="O51" s="394"/>
      <c r="P51" s="423"/>
      <c r="Q51" s="343"/>
      <c r="R51" s="393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371"/>
      <c r="K52" s="372"/>
      <c r="L52" s="397"/>
      <c r="M52" s="389"/>
      <c r="N52" s="421"/>
      <c r="O52" s="394"/>
      <c r="P52" s="388"/>
      <c r="Q52" s="343"/>
      <c r="R52" s="393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371"/>
      <c r="K53" s="372"/>
      <c r="L53" s="397"/>
      <c r="M53" s="389"/>
      <c r="N53" s="421"/>
      <c r="O53" s="394"/>
      <c r="P53" s="388"/>
      <c r="Q53" s="343"/>
      <c r="R53" s="393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371"/>
      <c r="K54" s="372"/>
      <c r="L54" s="397"/>
      <c r="M54" s="389"/>
      <c r="N54" s="421"/>
      <c r="O54" s="394"/>
      <c r="P54" s="388"/>
      <c r="Q54" s="343"/>
      <c r="R54" s="393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88">
        <f>PIERNA!RD5</f>
        <v>0</v>
      </c>
      <c r="E55" s="151">
        <f>PIERNA!RE5</f>
        <v>0</v>
      </c>
      <c r="F55" s="289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371"/>
      <c r="K55" s="372"/>
      <c r="L55" s="386"/>
      <c r="M55" s="389"/>
      <c r="N55" s="421"/>
      <c r="O55" s="394"/>
      <c r="P55" s="388"/>
      <c r="Q55" s="343"/>
      <c r="R55" s="393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371"/>
      <c r="K56" s="372"/>
      <c r="L56" s="744"/>
      <c r="M56" s="389"/>
      <c r="N56" s="421"/>
      <c r="O56" s="394"/>
      <c r="P56" s="388"/>
      <c r="Q56" s="343"/>
      <c r="R56" s="393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371"/>
      <c r="K57" s="372"/>
      <c r="L57" s="745"/>
      <c r="M57" s="746"/>
      <c r="N57" s="421"/>
      <c r="O57" s="394"/>
      <c r="P57" s="388"/>
      <c r="Q57" s="343"/>
      <c r="R57" s="393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371"/>
      <c r="K58" s="372"/>
      <c r="L58" s="745"/>
      <c r="M58" s="746"/>
      <c r="N58" s="421"/>
      <c r="O58" s="394"/>
      <c r="P58" s="388"/>
      <c r="Q58" s="343"/>
      <c r="R58" s="393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371"/>
      <c r="K59" s="372"/>
      <c r="L59" s="745"/>
      <c r="M59" s="746"/>
      <c r="N59" s="421"/>
      <c r="O59" s="394"/>
      <c r="P59" s="388"/>
      <c r="Q59" s="343"/>
      <c r="R59" s="393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71"/>
      <c r="K60" s="326"/>
      <c r="L60" s="372"/>
      <c r="M60" s="746"/>
      <c r="N60" s="421"/>
      <c r="O60" s="394"/>
      <c r="P60" s="388"/>
      <c r="Q60" s="343"/>
      <c r="R60" s="393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371"/>
      <c r="K61" s="372"/>
      <c r="L61" s="745"/>
      <c r="M61" s="746"/>
      <c r="N61" s="421"/>
      <c r="O61" s="394"/>
      <c r="P61" s="388"/>
      <c r="Q61" s="343"/>
      <c r="R61" s="393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371"/>
      <c r="K62" s="372"/>
      <c r="L62" s="745"/>
      <c r="M62" s="746"/>
      <c r="N62" s="421"/>
      <c r="O62" s="394"/>
      <c r="P62" s="388"/>
      <c r="Q62" s="343"/>
      <c r="R62" s="393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371"/>
      <c r="K63" s="372"/>
      <c r="L63" s="745"/>
      <c r="M63" s="746"/>
      <c r="N63" s="421"/>
      <c r="O63" s="394"/>
      <c r="P63" s="388"/>
      <c r="Q63" s="343"/>
      <c r="R63" s="393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371"/>
      <c r="K64" s="372"/>
      <c r="L64" s="745"/>
      <c r="M64" s="746"/>
      <c r="N64" s="421"/>
      <c r="O64" s="394"/>
      <c r="P64" s="388"/>
      <c r="Q64" s="343"/>
      <c r="R64" s="393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371"/>
      <c r="K65" s="372"/>
      <c r="L65" s="745"/>
      <c r="M65" s="746"/>
      <c r="N65" s="421"/>
      <c r="O65" s="394"/>
      <c r="P65" s="388"/>
      <c r="Q65" s="343"/>
      <c r="R65" s="393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371"/>
      <c r="K66" s="372"/>
      <c r="L66" s="745"/>
      <c r="M66" s="746"/>
      <c r="N66" s="421"/>
      <c r="O66" s="394"/>
      <c r="P66" s="388"/>
      <c r="Q66" s="343"/>
      <c r="R66" s="393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371"/>
      <c r="K67" s="372"/>
      <c r="L67" s="397"/>
      <c r="M67" s="389"/>
      <c r="N67" s="421"/>
      <c r="O67" s="394"/>
      <c r="P67" s="388"/>
      <c r="Q67" s="343"/>
      <c r="R67" s="393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371"/>
      <c r="K68" s="372"/>
      <c r="L68" s="397"/>
      <c r="M68" s="389"/>
      <c r="N68" s="421"/>
      <c r="O68" s="394"/>
      <c r="P68" s="388"/>
      <c r="Q68" s="343"/>
      <c r="R68" s="393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371"/>
      <c r="K69" s="372"/>
      <c r="L69" s="397"/>
      <c r="M69" s="389"/>
      <c r="N69" s="421"/>
      <c r="O69" s="394"/>
      <c r="P69" s="388"/>
      <c r="Q69" s="343"/>
      <c r="R69" s="393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747"/>
      <c r="K70" s="372"/>
      <c r="L70" s="397"/>
      <c r="M70" s="389"/>
      <c r="N70" s="387"/>
      <c r="O70" s="306"/>
      <c r="P70" s="388"/>
      <c r="Q70" s="343"/>
      <c r="R70" s="393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747"/>
      <c r="K71" s="372"/>
      <c r="L71" s="397"/>
      <c r="M71" s="389"/>
      <c r="N71" s="387"/>
      <c r="O71" s="306"/>
      <c r="P71" s="388"/>
      <c r="Q71" s="343"/>
      <c r="R71" s="393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747"/>
      <c r="K72" s="372"/>
      <c r="L72" s="397"/>
      <c r="M72" s="389"/>
      <c r="N72" s="387"/>
      <c r="O72" s="306"/>
      <c r="P72" s="388"/>
      <c r="Q72" s="343"/>
      <c r="R72" s="393"/>
      <c r="S72" s="72">
        <f t="shared" ref="S72:S128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747"/>
      <c r="K73" s="372"/>
      <c r="L73" s="397"/>
      <c r="M73" s="389"/>
      <c r="N73" s="387"/>
      <c r="O73" s="306"/>
      <c r="P73" s="388"/>
      <c r="Q73" s="343"/>
      <c r="R73" s="393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747"/>
      <c r="K74" s="372"/>
      <c r="L74" s="397"/>
      <c r="M74" s="389"/>
      <c r="N74" s="387"/>
      <c r="O74" s="306"/>
      <c r="P74" s="388"/>
      <c r="Q74" s="343"/>
      <c r="R74" s="393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747"/>
      <c r="K75" s="372"/>
      <c r="L75" s="397"/>
      <c r="M75" s="389"/>
      <c r="N75" s="387"/>
      <c r="O75" s="306"/>
      <c r="P75" s="388"/>
      <c r="Q75" s="343"/>
      <c r="R75" s="393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747"/>
      <c r="K76" s="372"/>
      <c r="L76" s="397"/>
      <c r="M76" s="389"/>
      <c r="N76" s="387"/>
      <c r="O76" s="306"/>
      <c r="P76" s="388"/>
      <c r="Q76" s="343"/>
      <c r="R76" s="393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747"/>
      <c r="K77" s="372"/>
      <c r="L77" s="397"/>
      <c r="M77" s="389"/>
      <c r="N77" s="387"/>
      <c r="O77" s="306"/>
      <c r="P77" s="388"/>
      <c r="Q77" s="343"/>
      <c r="R77" s="393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747"/>
      <c r="K78" s="372"/>
      <c r="L78" s="397"/>
      <c r="M78" s="389"/>
      <c r="N78" s="387"/>
      <c r="O78" s="306"/>
      <c r="P78" s="388"/>
      <c r="Q78" s="343"/>
      <c r="R78" s="393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747"/>
      <c r="K79" s="372"/>
      <c r="L79" s="397"/>
      <c r="M79" s="389"/>
      <c r="N79" s="387"/>
      <c r="O79" s="306"/>
      <c r="P79" s="388"/>
      <c r="Q79" s="343"/>
      <c r="R79" s="393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747"/>
      <c r="K80" s="372"/>
      <c r="L80" s="397"/>
      <c r="M80" s="389"/>
      <c r="N80" s="387"/>
      <c r="O80" s="306"/>
      <c r="P80" s="388"/>
      <c r="Q80" s="343"/>
      <c r="R80" s="393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747"/>
      <c r="K81" s="372"/>
      <c r="L81" s="397"/>
      <c r="M81" s="389"/>
      <c r="N81" s="387"/>
      <c r="O81" s="306"/>
      <c r="P81" s="388"/>
      <c r="Q81" s="343"/>
      <c r="R81" s="393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747"/>
      <c r="K82" s="372"/>
      <c r="L82" s="397"/>
      <c r="M82" s="389"/>
      <c r="N82" s="387"/>
      <c r="O82" s="306"/>
      <c r="P82" s="388"/>
      <c r="Q82" s="343"/>
      <c r="R82" s="393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747"/>
      <c r="K83" s="372"/>
      <c r="L83" s="397"/>
      <c r="M83" s="389"/>
      <c r="N83" s="387"/>
      <c r="O83" s="306"/>
      <c r="P83" s="388"/>
      <c r="Q83" s="343"/>
      <c r="R83" s="393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747"/>
      <c r="K84" s="372"/>
      <c r="L84" s="397"/>
      <c r="M84" s="389"/>
      <c r="N84" s="387"/>
      <c r="O84" s="306"/>
      <c r="P84" s="388"/>
      <c r="Q84" s="343"/>
      <c r="R84" s="393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747"/>
      <c r="K85" s="372"/>
      <c r="L85" s="397"/>
      <c r="M85" s="389"/>
      <c r="N85" s="387"/>
      <c r="O85" s="306"/>
      <c r="P85" s="388"/>
      <c r="Q85" s="343"/>
      <c r="R85" s="393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747"/>
      <c r="K86" s="372"/>
      <c r="L86" s="397"/>
      <c r="M86" s="389"/>
      <c r="N86" s="387"/>
      <c r="O86" s="306"/>
      <c r="P86" s="388"/>
      <c r="Q86" s="343"/>
      <c r="R86" s="393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747"/>
      <c r="K87" s="372"/>
      <c r="L87" s="397"/>
      <c r="M87" s="389"/>
      <c r="N87" s="387"/>
      <c r="O87" s="306"/>
      <c r="P87" s="388"/>
      <c r="Q87" s="343"/>
      <c r="R87" s="393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747"/>
      <c r="K88" s="372"/>
      <c r="L88" s="397"/>
      <c r="M88" s="389"/>
      <c r="N88" s="387"/>
      <c r="O88" s="306"/>
      <c r="P88" s="388"/>
      <c r="Q88" s="343"/>
      <c r="R88" s="393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747"/>
      <c r="K89" s="372"/>
      <c r="L89" s="397"/>
      <c r="M89" s="389"/>
      <c r="N89" s="387"/>
      <c r="O89" s="306"/>
      <c r="P89" s="388"/>
      <c r="Q89" s="343"/>
      <c r="R89" s="393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747"/>
      <c r="K90" s="372"/>
      <c r="L90" s="397"/>
      <c r="M90" s="389"/>
      <c r="N90" s="387"/>
      <c r="O90" s="306"/>
      <c r="P90" s="388"/>
      <c r="Q90" s="343"/>
      <c r="R90" s="393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747"/>
      <c r="K91" s="372"/>
      <c r="L91" s="397"/>
      <c r="M91" s="389"/>
      <c r="N91" s="387"/>
      <c r="O91" s="306"/>
      <c r="P91" s="388"/>
      <c r="Q91" s="343"/>
      <c r="R91" s="393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747"/>
      <c r="K92" s="372"/>
      <c r="L92" s="397"/>
      <c r="M92" s="389"/>
      <c r="N92" s="387"/>
      <c r="O92" s="306"/>
      <c r="P92" s="388"/>
      <c r="Q92" s="343"/>
      <c r="R92" s="393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747"/>
      <c r="K93" s="372"/>
      <c r="L93" s="397"/>
      <c r="M93" s="389"/>
      <c r="N93" s="387"/>
      <c r="O93" s="306"/>
      <c r="P93" s="388"/>
      <c r="Q93" s="343"/>
      <c r="R93" s="393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371"/>
      <c r="K94" s="748"/>
      <c r="L94" s="397"/>
      <c r="M94" s="389"/>
      <c r="N94" s="387"/>
      <c r="O94" s="306"/>
      <c r="P94" s="388"/>
      <c r="Q94" s="343"/>
      <c r="R94" s="393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747"/>
      <c r="K95" s="372"/>
      <c r="L95" s="397"/>
      <c r="M95" s="343"/>
      <c r="N95" s="387"/>
      <c r="O95" s="306"/>
      <c r="P95" s="388"/>
      <c r="Q95" s="343"/>
      <c r="R95" s="393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640"/>
      <c r="C96" s="171"/>
      <c r="D96" s="111"/>
      <c r="E96" s="151"/>
      <c r="F96" s="166"/>
      <c r="G96" s="189"/>
      <c r="H96" s="49"/>
      <c r="I96" s="187"/>
      <c r="J96" s="747"/>
      <c r="K96" s="372"/>
      <c r="L96" s="397"/>
      <c r="M96" s="343"/>
      <c r="N96" s="387"/>
      <c r="O96" s="306"/>
      <c r="P96" s="388"/>
      <c r="Q96" s="343"/>
      <c r="R96" s="393"/>
      <c r="S96" s="72">
        <f t="shared" si="14"/>
        <v>0</v>
      </c>
      <c r="T96" s="218" t="e">
        <f t="shared" ref="T96:T101" si="16">S96/H96</f>
        <v>#DIV/0!</v>
      </c>
    </row>
    <row r="97" spans="1:20" s="175" customFormat="1" x14ac:dyDescent="0.25">
      <c r="A97" s="109"/>
      <c r="B97" s="640"/>
      <c r="C97" s="171"/>
      <c r="D97" s="111"/>
      <c r="E97" s="151"/>
      <c r="F97" s="166"/>
      <c r="G97" s="189"/>
      <c r="H97" s="49"/>
      <c r="I97" s="187"/>
      <c r="J97" s="395"/>
      <c r="K97" s="396"/>
      <c r="L97" s="397"/>
      <c r="M97" s="343"/>
      <c r="N97" s="387"/>
      <c r="O97" s="306"/>
      <c r="P97" s="388"/>
      <c r="Q97" s="343"/>
      <c r="R97" s="393"/>
      <c r="S97" s="72">
        <f t="shared" si="14"/>
        <v>0</v>
      </c>
      <c r="T97" s="218" t="e">
        <f t="shared" si="16"/>
        <v>#DIV/0!</v>
      </c>
    </row>
    <row r="98" spans="1:20" s="175" customFormat="1" ht="43.5" x14ac:dyDescent="0.25">
      <c r="A98" s="109">
        <v>61</v>
      </c>
      <c r="B98" s="380" t="s">
        <v>164</v>
      </c>
      <c r="C98" s="639" t="s">
        <v>101</v>
      </c>
      <c r="D98" s="749"/>
      <c r="E98" s="750">
        <v>43955</v>
      </c>
      <c r="F98" s="751">
        <v>970.78</v>
      </c>
      <c r="G98" s="752">
        <v>35</v>
      </c>
      <c r="H98" s="753">
        <v>970.78</v>
      </c>
      <c r="I98" s="187">
        <f t="shared" ref="I98:I101" si="17">H98-F98</f>
        <v>0</v>
      </c>
      <c r="J98" s="395"/>
      <c r="K98" s="396"/>
      <c r="L98" s="397"/>
      <c r="M98" s="343"/>
      <c r="N98" s="374"/>
      <c r="O98" s="375" t="s">
        <v>167</v>
      </c>
      <c r="P98" s="366"/>
      <c r="Q98" s="372">
        <v>16503.259999999998</v>
      </c>
      <c r="R98" s="383" t="s">
        <v>168</v>
      </c>
      <c r="S98" s="72">
        <f t="shared" si="14"/>
        <v>16503.259999999998</v>
      </c>
      <c r="T98" s="218">
        <f t="shared" si="16"/>
        <v>17</v>
      </c>
    </row>
    <row r="99" spans="1:20" s="175" customFormat="1" ht="43.5" x14ac:dyDescent="0.25">
      <c r="A99" s="109">
        <v>62</v>
      </c>
      <c r="B99" s="380" t="s">
        <v>164</v>
      </c>
      <c r="C99" s="639" t="s">
        <v>101</v>
      </c>
      <c r="D99" s="749"/>
      <c r="E99" s="750">
        <v>43957</v>
      </c>
      <c r="F99" s="751">
        <v>656.14</v>
      </c>
      <c r="G99" s="752">
        <v>24</v>
      </c>
      <c r="H99" s="753">
        <v>656.14</v>
      </c>
      <c r="I99" s="187">
        <f t="shared" si="17"/>
        <v>0</v>
      </c>
      <c r="J99" s="395"/>
      <c r="K99" s="396"/>
      <c r="L99" s="397"/>
      <c r="M99" s="343"/>
      <c r="N99" s="374"/>
      <c r="O99" s="375" t="s">
        <v>169</v>
      </c>
      <c r="P99" s="366"/>
      <c r="Q99" s="378">
        <v>11154.38</v>
      </c>
      <c r="R99" s="641" t="s">
        <v>168</v>
      </c>
      <c r="S99" s="72">
        <f t="shared" si="14"/>
        <v>11154.38</v>
      </c>
      <c r="T99" s="218">
        <f t="shared" si="16"/>
        <v>17</v>
      </c>
    </row>
    <row r="100" spans="1:20" s="175" customFormat="1" ht="29.25" x14ac:dyDescent="0.25">
      <c r="A100" s="109">
        <v>63</v>
      </c>
      <c r="B100" s="380" t="s">
        <v>162</v>
      </c>
      <c r="C100" s="639" t="s">
        <v>163</v>
      </c>
      <c r="D100" s="749"/>
      <c r="E100" s="750">
        <v>43958</v>
      </c>
      <c r="F100" s="751">
        <v>9254.7999999999993</v>
      </c>
      <c r="G100" s="752">
        <v>340</v>
      </c>
      <c r="H100" s="753">
        <v>9254.7999999999993</v>
      </c>
      <c r="I100" s="187">
        <f t="shared" si="17"/>
        <v>0</v>
      </c>
      <c r="J100" s="395"/>
      <c r="K100" s="396"/>
      <c r="L100" s="397"/>
      <c r="M100" s="343"/>
      <c r="N100" s="374"/>
      <c r="O100" s="375" t="s">
        <v>196</v>
      </c>
      <c r="P100" s="366"/>
      <c r="Q100" s="372">
        <v>370192</v>
      </c>
      <c r="R100" s="383" t="s">
        <v>195</v>
      </c>
      <c r="S100" s="72">
        <f t="shared" si="14"/>
        <v>370192</v>
      </c>
      <c r="T100" s="218">
        <f t="shared" si="16"/>
        <v>40</v>
      </c>
    </row>
    <row r="101" spans="1:20" s="175" customFormat="1" ht="16.5" customHeight="1" x14ac:dyDescent="0.25">
      <c r="A101" s="109">
        <v>64</v>
      </c>
      <c r="B101" s="607" t="s">
        <v>84</v>
      </c>
      <c r="C101" s="380" t="s">
        <v>85</v>
      </c>
      <c r="D101" s="749"/>
      <c r="E101" s="750">
        <v>43960</v>
      </c>
      <c r="F101" s="751">
        <v>50</v>
      </c>
      <c r="G101" s="752">
        <v>10</v>
      </c>
      <c r="H101" s="753">
        <v>50</v>
      </c>
      <c r="I101" s="187">
        <f t="shared" si="17"/>
        <v>0</v>
      </c>
      <c r="J101" s="395"/>
      <c r="K101" s="396"/>
      <c r="L101" s="397"/>
      <c r="M101" s="343"/>
      <c r="N101" s="374"/>
      <c r="O101" s="607" t="s">
        <v>165</v>
      </c>
      <c r="P101" s="366"/>
      <c r="Q101" s="372">
        <v>14000</v>
      </c>
      <c r="R101" s="784" t="s">
        <v>166</v>
      </c>
      <c r="S101" s="72">
        <f t="shared" si="14"/>
        <v>14000</v>
      </c>
      <c r="T101" s="218">
        <f t="shared" si="16"/>
        <v>280</v>
      </c>
    </row>
    <row r="102" spans="1:20" s="175" customFormat="1" x14ac:dyDescent="0.25">
      <c r="A102" s="109">
        <v>65</v>
      </c>
      <c r="B102" s="607" t="s">
        <v>188</v>
      </c>
      <c r="C102" s="639" t="s">
        <v>189</v>
      </c>
      <c r="D102" s="749"/>
      <c r="E102" s="750">
        <v>43966</v>
      </c>
      <c r="F102" s="751">
        <v>2000</v>
      </c>
      <c r="G102" s="752">
        <v>50</v>
      </c>
      <c r="H102" s="753">
        <v>2000</v>
      </c>
      <c r="I102" s="187">
        <f t="shared" ref="I102:I105" si="18">H102-F102</f>
        <v>0</v>
      </c>
      <c r="J102" s="395"/>
      <c r="K102" s="396"/>
      <c r="L102" s="397"/>
      <c r="M102" s="343"/>
      <c r="N102" s="374"/>
      <c r="O102" s="785" t="s">
        <v>190</v>
      </c>
      <c r="P102" s="366"/>
      <c r="Q102" s="372">
        <v>50000</v>
      </c>
      <c r="R102" s="792" t="s">
        <v>222</v>
      </c>
      <c r="S102" s="72">
        <f t="shared" si="14"/>
        <v>50000</v>
      </c>
      <c r="T102" s="218">
        <f t="shared" ref="T102:T105" si="19">S102/H102</f>
        <v>25</v>
      </c>
    </row>
    <row r="103" spans="1:20" s="175" customFormat="1" x14ac:dyDescent="0.25">
      <c r="A103" s="109">
        <v>66</v>
      </c>
      <c r="B103" s="607" t="s">
        <v>84</v>
      </c>
      <c r="C103" s="639" t="s">
        <v>50</v>
      </c>
      <c r="D103" s="749"/>
      <c r="E103" s="750">
        <v>43971</v>
      </c>
      <c r="F103" s="751">
        <v>1003.34</v>
      </c>
      <c r="G103" s="752">
        <v>221</v>
      </c>
      <c r="H103" s="753">
        <v>1003.34</v>
      </c>
      <c r="I103" s="187">
        <f t="shared" si="18"/>
        <v>0</v>
      </c>
      <c r="J103" s="395"/>
      <c r="K103" s="396"/>
      <c r="L103" s="397"/>
      <c r="M103" s="343"/>
      <c r="N103" s="374"/>
      <c r="O103" s="375" t="s">
        <v>213</v>
      </c>
      <c r="P103" s="366"/>
      <c r="Q103" s="372">
        <v>49163.66</v>
      </c>
      <c r="R103" s="383" t="s">
        <v>220</v>
      </c>
      <c r="S103" s="72">
        <f t="shared" si="14"/>
        <v>49163.66</v>
      </c>
      <c r="T103" s="218">
        <f t="shared" si="19"/>
        <v>49</v>
      </c>
    </row>
    <row r="104" spans="1:20" s="175" customFormat="1" x14ac:dyDescent="0.25">
      <c r="A104" s="109">
        <v>67</v>
      </c>
      <c r="B104" s="607" t="s">
        <v>188</v>
      </c>
      <c r="C104" s="639" t="s">
        <v>189</v>
      </c>
      <c r="D104" s="749"/>
      <c r="E104" s="750">
        <v>43971</v>
      </c>
      <c r="F104" s="751">
        <v>2002.19</v>
      </c>
      <c r="G104" s="752">
        <v>82</v>
      </c>
      <c r="H104" s="753">
        <v>2002.19</v>
      </c>
      <c r="I104" s="187">
        <f t="shared" si="18"/>
        <v>0</v>
      </c>
      <c r="J104" s="395"/>
      <c r="K104" s="396"/>
      <c r="L104" s="397"/>
      <c r="M104" s="343"/>
      <c r="N104" s="374"/>
      <c r="O104" s="375" t="s">
        <v>214</v>
      </c>
      <c r="P104" s="366"/>
      <c r="Q104" s="372">
        <v>52056.94</v>
      </c>
      <c r="R104" s="383" t="s">
        <v>235</v>
      </c>
      <c r="S104" s="72">
        <f t="shared" si="14"/>
        <v>52056.94</v>
      </c>
      <c r="T104" s="218">
        <f t="shared" si="19"/>
        <v>26</v>
      </c>
    </row>
    <row r="105" spans="1:20" s="175" customFormat="1" ht="32.25" x14ac:dyDescent="0.3">
      <c r="A105" s="109">
        <v>68</v>
      </c>
      <c r="B105" s="607" t="s">
        <v>191</v>
      </c>
      <c r="C105" s="754" t="s">
        <v>113</v>
      </c>
      <c r="D105" s="749"/>
      <c r="E105" s="750">
        <v>43973</v>
      </c>
      <c r="F105" s="751">
        <v>116.93</v>
      </c>
      <c r="G105" s="752">
        <v>10</v>
      </c>
      <c r="H105" s="753">
        <v>116.93</v>
      </c>
      <c r="I105" s="638">
        <f t="shared" si="18"/>
        <v>0</v>
      </c>
      <c r="J105" s="444"/>
      <c r="K105" s="396"/>
      <c r="L105" s="397"/>
      <c r="M105" s="343"/>
      <c r="N105" s="374"/>
      <c r="O105" s="699" t="s">
        <v>192</v>
      </c>
      <c r="P105" s="366"/>
      <c r="Q105" s="372">
        <v>8185.1</v>
      </c>
      <c r="R105" s="383" t="s">
        <v>221</v>
      </c>
      <c r="S105" s="72">
        <f t="shared" si="14"/>
        <v>8185.1</v>
      </c>
      <c r="T105" s="218">
        <f t="shared" si="19"/>
        <v>70</v>
      </c>
    </row>
    <row r="106" spans="1:20" s="175" customFormat="1" ht="31.5" x14ac:dyDescent="0.25">
      <c r="A106" s="109">
        <v>69</v>
      </c>
      <c r="B106" s="588" t="s">
        <v>191</v>
      </c>
      <c r="C106" s="754" t="s">
        <v>193</v>
      </c>
      <c r="D106" s="749"/>
      <c r="E106" s="750">
        <v>43973</v>
      </c>
      <c r="F106" s="751">
        <v>119.68</v>
      </c>
      <c r="G106" s="752">
        <v>10</v>
      </c>
      <c r="H106" s="753">
        <v>119.68</v>
      </c>
      <c r="I106" s="187">
        <f t="shared" ref="I106:I123" si="20">H106-F106</f>
        <v>0</v>
      </c>
      <c r="J106" s="395"/>
      <c r="K106" s="396"/>
      <c r="L106" s="397"/>
      <c r="M106" s="343"/>
      <c r="N106" s="374"/>
      <c r="O106" s="642" t="s">
        <v>192</v>
      </c>
      <c r="P106" s="366"/>
      <c r="Q106" s="372">
        <v>7779.2</v>
      </c>
      <c r="R106" s="383" t="s">
        <v>221</v>
      </c>
      <c r="S106" s="72">
        <f t="shared" si="14"/>
        <v>7779.2</v>
      </c>
      <c r="T106" s="218">
        <f t="shared" ref="T106:T110" si="21">S106/H106</f>
        <v>65</v>
      </c>
    </row>
    <row r="107" spans="1:20" s="175" customFormat="1" ht="31.5" x14ac:dyDescent="0.25">
      <c r="A107" s="109">
        <v>70</v>
      </c>
      <c r="B107" s="441" t="s">
        <v>229</v>
      </c>
      <c r="C107" s="604" t="s">
        <v>230</v>
      </c>
      <c r="D107" s="320"/>
      <c r="E107" s="308">
        <v>43976</v>
      </c>
      <c r="F107" s="321">
        <v>392.55</v>
      </c>
      <c r="G107" s="322">
        <v>19</v>
      </c>
      <c r="H107" s="304">
        <v>392.55</v>
      </c>
      <c r="I107" s="187">
        <f t="shared" si="20"/>
        <v>0</v>
      </c>
      <c r="J107" s="395"/>
      <c r="K107" s="372"/>
      <c r="L107" s="373"/>
      <c r="M107" s="343"/>
      <c r="N107" s="374"/>
      <c r="O107" s="642" t="s">
        <v>236</v>
      </c>
      <c r="P107" s="366"/>
      <c r="Q107" s="372">
        <v>44750.7</v>
      </c>
      <c r="R107" s="383" t="s">
        <v>235</v>
      </c>
      <c r="S107" s="72">
        <f t="shared" si="14"/>
        <v>44750.7</v>
      </c>
      <c r="T107" s="218">
        <f t="shared" si="21"/>
        <v>113.99999999999999</v>
      </c>
    </row>
    <row r="108" spans="1:20" s="175" customFormat="1" ht="28.5" x14ac:dyDescent="0.25">
      <c r="A108" s="109">
        <v>71</v>
      </c>
      <c r="B108" s="607" t="s">
        <v>162</v>
      </c>
      <c r="C108" s="362" t="s">
        <v>230</v>
      </c>
      <c r="D108" s="320"/>
      <c r="E108" s="308">
        <v>43979</v>
      </c>
      <c r="F108" s="321">
        <v>2027.49</v>
      </c>
      <c r="G108" s="322">
        <v>100</v>
      </c>
      <c r="H108" s="304">
        <v>2027.49</v>
      </c>
      <c r="I108" s="187">
        <f t="shared" si="20"/>
        <v>0</v>
      </c>
      <c r="J108" s="395"/>
      <c r="K108" s="326"/>
      <c r="L108" s="396"/>
      <c r="M108" s="343"/>
      <c r="N108" s="374"/>
      <c r="O108" s="836" t="s">
        <v>310</v>
      </c>
      <c r="P108" s="830"/>
      <c r="Q108" s="834">
        <v>231133.86</v>
      </c>
      <c r="R108" s="835" t="s">
        <v>311</v>
      </c>
      <c r="S108" s="72">
        <f t="shared" si="14"/>
        <v>231133.86</v>
      </c>
      <c r="T108" s="72">
        <f t="shared" si="21"/>
        <v>113.99999999999999</v>
      </c>
    </row>
    <row r="109" spans="1:20" s="175" customFormat="1" ht="28.5" x14ac:dyDescent="0.25">
      <c r="A109" s="109">
        <v>72</v>
      </c>
      <c r="B109" s="607" t="s">
        <v>162</v>
      </c>
      <c r="C109" s="362" t="s">
        <v>163</v>
      </c>
      <c r="D109" s="320"/>
      <c r="E109" s="308">
        <v>43981</v>
      </c>
      <c r="F109" s="321">
        <v>9254.7999999999993</v>
      </c>
      <c r="G109" s="322">
        <v>340</v>
      </c>
      <c r="H109" s="304">
        <v>9254.7999999999993</v>
      </c>
      <c r="I109" s="187">
        <f t="shared" si="20"/>
        <v>0</v>
      </c>
      <c r="J109" s="395"/>
      <c r="K109" s="396"/>
      <c r="L109" s="397"/>
      <c r="M109" s="343"/>
      <c r="N109" s="374"/>
      <c r="O109" s="836" t="s">
        <v>312</v>
      </c>
      <c r="P109" s="830"/>
      <c r="Q109" s="834">
        <v>458112.6</v>
      </c>
      <c r="R109" s="835" t="s">
        <v>313</v>
      </c>
      <c r="S109" s="72">
        <f t="shared" si="14"/>
        <v>458112.6</v>
      </c>
      <c r="T109" s="72">
        <f t="shared" si="21"/>
        <v>49.5</v>
      </c>
    </row>
    <row r="110" spans="1:20" s="175" customFormat="1" ht="15" customHeight="1" x14ac:dyDescent="0.25">
      <c r="A110" s="109">
        <v>73</v>
      </c>
      <c r="B110" s="607"/>
      <c r="C110" s="329"/>
      <c r="D110" s="320"/>
      <c r="E110" s="308"/>
      <c r="F110" s="321"/>
      <c r="G110" s="322"/>
      <c r="H110" s="304"/>
      <c r="I110" s="187">
        <f t="shared" si="20"/>
        <v>0</v>
      </c>
      <c r="J110" s="395"/>
      <c r="K110" s="396"/>
      <c r="L110" s="397"/>
      <c r="M110" s="343"/>
      <c r="N110" s="374"/>
      <c r="O110" s="833"/>
      <c r="P110" s="830"/>
      <c r="Q110" s="834"/>
      <c r="R110" s="835"/>
      <c r="S110" s="72">
        <f t="shared" si="14"/>
        <v>0</v>
      </c>
      <c r="T110" s="72" t="e">
        <f t="shared" si="21"/>
        <v>#DIV/0!</v>
      </c>
    </row>
    <row r="111" spans="1:20" s="175" customFormat="1" ht="15.75" x14ac:dyDescent="0.25">
      <c r="A111" s="109">
        <v>74</v>
      </c>
      <c r="B111" s="607"/>
      <c r="C111" s="604"/>
      <c r="D111" s="327"/>
      <c r="E111" s="308"/>
      <c r="F111" s="321"/>
      <c r="G111" s="328"/>
      <c r="H111" s="304"/>
      <c r="I111" s="187">
        <f t="shared" si="20"/>
        <v>0</v>
      </c>
      <c r="J111" s="395"/>
      <c r="K111" s="396"/>
      <c r="L111" s="397"/>
      <c r="M111" s="343"/>
      <c r="N111" s="664"/>
      <c r="O111" s="643"/>
      <c r="P111" s="366"/>
      <c r="Q111" s="372"/>
      <c r="R111" s="832"/>
      <c r="S111" s="72">
        <f t="shared" si="14"/>
        <v>0</v>
      </c>
      <c r="T111" s="72" t="e">
        <f>S111/H111</f>
        <v>#DIV/0!</v>
      </c>
    </row>
    <row r="112" spans="1:20" s="175" customFormat="1" ht="15.75" x14ac:dyDescent="0.25">
      <c r="A112" s="109">
        <v>75</v>
      </c>
      <c r="B112" s="607"/>
      <c r="C112" s="604"/>
      <c r="D112" s="320"/>
      <c r="E112" s="308"/>
      <c r="F112" s="321"/>
      <c r="G112" s="322"/>
      <c r="H112" s="304"/>
      <c r="I112" s="187">
        <f t="shared" si="20"/>
        <v>0</v>
      </c>
      <c r="J112" s="395"/>
      <c r="K112" s="396"/>
      <c r="L112" s="397"/>
      <c r="M112" s="343"/>
      <c r="N112" s="664"/>
      <c r="O112" s="607"/>
      <c r="P112" s="366"/>
      <c r="Q112" s="372"/>
      <c r="R112" s="383"/>
      <c r="S112" s="72">
        <f t="shared" si="14"/>
        <v>0</v>
      </c>
      <c r="T112" s="72" t="e">
        <f t="shared" ref="T112:T114" si="22">S112/H112</f>
        <v>#DIV/0!</v>
      </c>
    </row>
    <row r="113" spans="1:20" s="175" customFormat="1" ht="15.75" x14ac:dyDescent="0.25">
      <c r="A113" s="109">
        <v>76</v>
      </c>
      <c r="B113" s="607"/>
      <c r="C113" s="604"/>
      <c r="D113" s="320"/>
      <c r="E113" s="308"/>
      <c r="F113" s="321"/>
      <c r="G113" s="322"/>
      <c r="H113" s="304"/>
      <c r="I113" s="187">
        <f t="shared" si="20"/>
        <v>0</v>
      </c>
      <c r="J113" s="395"/>
      <c r="K113" s="396"/>
      <c r="L113" s="397"/>
      <c r="M113" s="343"/>
      <c r="N113" s="664"/>
      <c r="O113" s="607"/>
      <c r="P113" s="366"/>
      <c r="Q113" s="372"/>
      <c r="R113" s="383"/>
      <c r="S113" s="72">
        <f t="shared" si="14"/>
        <v>0</v>
      </c>
      <c r="T113" s="72" t="e">
        <f t="shared" si="22"/>
        <v>#DIV/0!</v>
      </c>
    </row>
    <row r="114" spans="1:20" s="175" customFormat="1" ht="18.75" x14ac:dyDescent="0.3">
      <c r="A114" s="109">
        <v>77</v>
      </c>
      <c r="B114" s="639"/>
      <c r="C114" s="605"/>
      <c r="D114" s="320"/>
      <c r="E114" s="308"/>
      <c r="F114" s="321"/>
      <c r="G114" s="322"/>
      <c r="H114" s="304"/>
      <c r="I114" s="187">
        <f t="shared" si="20"/>
        <v>0</v>
      </c>
      <c r="J114" s="395"/>
      <c r="K114" s="396"/>
      <c r="L114" s="397"/>
      <c r="M114" s="399"/>
      <c r="N114" s="698"/>
      <c r="O114" s="375"/>
      <c r="P114" s="366"/>
      <c r="Q114" s="372"/>
      <c r="R114" s="383"/>
      <c r="S114" s="72">
        <f t="shared" si="14"/>
        <v>0</v>
      </c>
      <c r="T114" s="72" t="e">
        <f t="shared" si="22"/>
        <v>#DIV/0!</v>
      </c>
    </row>
    <row r="115" spans="1:20" s="175" customFormat="1" x14ac:dyDescent="0.25">
      <c r="A115" s="109">
        <v>78</v>
      </c>
      <c r="B115" s="639"/>
      <c r="C115" s="413"/>
      <c r="D115" s="320"/>
      <c r="E115" s="308"/>
      <c r="F115" s="321"/>
      <c r="G115" s="322"/>
      <c r="H115" s="304"/>
      <c r="I115" s="187">
        <f t="shared" si="20"/>
        <v>0</v>
      </c>
      <c r="J115" s="306"/>
      <c r="K115" s="396"/>
      <c r="L115" s="397"/>
      <c r="M115" s="343"/>
      <c r="N115" s="374"/>
      <c r="O115" s="375"/>
      <c r="P115" s="366"/>
      <c r="Q115" s="372"/>
      <c r="R115" s="383"/>
      <c r="S115" s="72">
        <f t="shared" si="14"/>
        <v>0</v>
      </c>
      <c r="T115" s="72" t="e">
        <f t="shared" ref="T115:T116" si="23">S115/H115</f>
        <v>#DIV/0!</v>
      </c>
    </row>
    <row r="116" spans="1:20" s="175" customFormat="1" x14ac:dyDescent="0.25">
      <c r="A116" s="109">
        <v>79</v>
      </c>
      <c r="B116" s="639"/>
      <c r="C116" s="586"/>
      <c r="D116" s="320"/>
      <c r="E116" s="308"/>
      <c r="F116" s="321"/>
      <c r="G116" s="322"/>
      <c r="H116" s="304"/>
      <c r="I116" s="187">
        <f t="shared" si="20"/>
        <v>0</v>
      </c>
      <c r="J116" s="306"/>
      <c r="K116" s="396"/>
      <c r="L116" s="397"/>
      <c r="M116" s="343"/>
      <c r="N116" s="387"/>
      <c r="O116" s="375"/>
      <c r="P116" s="366"/>
      <c r="Q116" s="372"/>
      <c r="R116" s="383"/>
      <c r="S116" s="72">
        <f t="shared" si="14"/>
        <v>0</v>
      </c>
      <c r="T116" s="72" t="e">
        <f t="shared" si="23"/>
        <v>#DIV/0!</v>
      </c>
    </row>
    <row r="117" spans="1:20" s="175" customFormat="1" ht="15.75" customHeight="1" x14ac:dyDescent="0.25">
      <c r="A117" s="109">
        <v>80</v>
      </c>
      <c r="B117" s="607"/>
      <c r="C117" s="606"/>
      <c r="D117" s="330"/>
      <c r="E117" s="492"/>
      <c r="F117" s="331"/>
      <c r="G117" s="332"/>
      <c r="H117" s="333"/>
      <c r="I117" s="187">
        <f t="shared" si="20"/>
        <v>0</v>
      </c>
      <c r="J117" s="395"/>
      <c r="K117" s="396"/>
      <c r="L117" s="397"/>
      <c r="M117" s="343"/>
      <c r="N117" s="387"/>
      <c r="O117" s="643"/>
      <c r="P117" s="366"/>
      <c r="Q117" s="372"/>
      <c r="R117" s="644"/>
      <c r="S117" s="72">
        <f t="shared" si="14"/>
        <v>0</v>
      </c>
      <c r="T117" s="72" t="e">
        <f t="shared" ref="T117:T123" si="24">S117/H117</f>
        <v>#DIV/0!</v>
      </c>
    </row>
    <row r="118" spans="1:20" s="175" customFormat="1" ht="15.75" customHeight="1" x14ac:dyDescent="0.25">
      <c r="A118" s="109">
        <v>81</v>
      </c>
      <c r="B118" s="607"/>
      <c r="C118" s="586"/>
      <c r="D118" s="320"/>
      <c r="E118" s="308"/>
      <c r="F118" s="321"/>
      <c r="G118" s="328"/>
      <c r="H118" s="304"/>
      <c r="I118" s="187">
        <f t="shared" si="20"/>
        <v>0</v>
      </c>
      <c r="J118" s="306"/>
      <c r="K118" s="396"/>
      <c r="L118" s="397"/>
      <c r="M118" s="343"/>
      <c r="N118" s="387"/>
      <c r="O118" s="643"/>
      <c r="P118" s="366"/>
      <c r="Q118" s="372"/>
      <c r="R118" s="644"/>
      <c r="S118" s="72">
        <f t="shared" si="14"/>
        <v>0</v>
      </c>
      <c r="T118" s="72" t="e">
        <f t="shared" si="24"/>
        <v>#DIV/0!</v>
      </c>
    </row>
    <row r="119" spans="1:20" s="175" customFormat="1" ht="15.75" customHeight="1" x14ac:dyDescent="0.25">
      <c r="A119" s="109">
        <v>82</v>
      </c>
      <c r="B119" s="607"/>
      <c r="C119" s="605"/>
      <c r="D119" s="320"/>
      <c r="E119" s="308"/>
      <c r="F119" s="321"/>
      <c r="G119" s="328"/>
      <c r="H119" s="304"/>
      <c r="I119" s="187">
        <f t="shared" si="20"/>
        <v>0</v>
      </c>
      <c r="J119" s="395"/>
      <c r="K119" s="396"/>
      <c r="L119" s="397"/>
      <c r="M119" s="343"/>
      <c r="N119" s="387"/>
      <c r="O119" s="643"/>
      <c r="P119" s="366"/>
      <c r="Q119" s="372"/>
      <c r="R119" s="644"/>
      <c r="S119" s="72">
        <f t="shared" si="14"/>
        <v>0</v>
      </c>
      <c r="T119" s="72" t="e">
        <f t="shared" si="24"/>
        <v>#DIV/0!</v>
      </c>
    </row>
    <row r="120" spans="1:20" s="175" customFormat="1" ht="15.75" customHeight="1" x14ac:dyDescent="0.25">
      <c r="A120" s="109"/>
      <c r="B120" s="607"/>
      <c r="C120" s="319"/>
      <c r="D120" s="320"/>
      <c r="E120" s="308"/>
      <c r="F120" s="321"/>
      <c r="G120" s="328"/>
      <c r="H120" s="304"/>
      <c r="I120" s="187">
        <f t="shared" si="20"/>
        <v>0</v>
      </c>
      <c r="J120" s="395"/>
      <c r="K120" s="396"/>
      <c r="L120" s="397"/>
      <c r="M120" s="343"/>
      <c r="N120" s="387"/>
      <c r="O120" s="643"/>
      <c r="P120" s="366"/>
      <c r="Q120" s="372"/>
      <c r="R120" s="644"/>
      <c r="S120" s="72">
        <f t="shared" si="14"/>
        <v>0</v>
      </c>
      <c r="T120" s="72" t="e">
        <f t="shared" si="24"/>
        <v>#DIV/0!</v>
      </c>
    </row>
    <row r="121" spans="1:20" s="175" customFormat="1" ht="15.75" x14ac:dyDescent="0.25">
      <c r="A121" s="109"/>
      <c r="B121" s="588"/>
      <c r="C121" s="604"/>
      <c r="D121" s="320"/>
      <c r="E121" s="308"/>
      <c r="F121" s="321"/>
      <c r="G121" s="328"/>
      <c r="H121" s="304"/>
      <c r="I121" s="187">
        <f t="shared" si="20"/>
        <v>0</v>
      </c>
      <c r="J121" s="395"/>
      <c r="K121" s="396"/>
      <c r="L121" s="397"/>
      <c r="M121" s="343"/>
      <c r="N121" s="387"/>
      <c r="O121" s="642"/>
      <c r="P121" s="366"/>
      <c r="Q121" s="372"/>
      <c r="R121" s="383"/>
      <c r="S121" s="72">
        <f t="shared" si="14"/>
        <v>0</v>
      </c>
      <c r="T121" s="72" t="e">
        <f t="shared" si="24"/>
        <v>#DIV/0!</v>
      </c>
    </row>
    <row r="122" spans="1:20" s="175" customFormat="1" ht="15.75" x14ac:dyDescent="0.25">
      <c r="A122" s="109"/>
      <c r="B122" s="588"/>
      <c r="C122" s="319"/>
      <c r="D122" s="320"/>
      <c r="E122" s="308"/>
      <c r="F122" s="321"/>
      <c r="G122" s="322"/>
      <c r="H122" s="304"/>
      <c r="I122" s="187">
        <f t="shared" si="20"/>
        <v>0</v>
      </c>
      <c r="J122" s="395"/>
      <c r="K122" s="396"/>
      <c r="L122" s="397"/>
      <c r="M122" s="396"/>
      <c r="N122" s="658"/>
      <c r="O122" s="642"/>
      <c r="P122" s="366"/>
      <c r="Q122" s="372"/>
      <c r="R122" s="383"/>
      <c r="S122" s="72">
        <f t="shared" si="14"/>
        <v>0</v>
      </c>
      <c r="T122" s="72" t="e">
        <f t="shared" si="24"/>
        <v>#DIV/0!</v>
      </c>
    </row>
    <row r="123" spans="1:20" s="175" customFormat="1" ht="15.75" x14ac:dyDescent="0.25">
      <c r="A123" s="109"/>
      <c r="B123" s="313"/>
      <c r="C123" s="319"/>
      <c r="D123" s="320"/>
      <c r="E123" s="308"/>
      <c r="F123" s="321"/>
      <c r="G123" s="322"/>
      <c r="H123" s="304"/>
      <c r="I123" s="187">
        <f t="shared" si="20"/>
        <v>0</v>
      </c>
      <c r="J123" s="323"/>
      <c r="K123" s="302"/>
      <c r="L123" s="324"/>
      <c r="M123" s="302"/>
      <c r="N123" s="658"/>
      <c r="O123" s="642"/>
      <c r="P123" s="388"/>
      <c r="Q123" s="343"/>
      <c r="R123" s="363"/>
      <c r="S123" s="72">
        <f t="shared" si="14"/>
        <v>0</v>
      </c>
      <c r="T123" s="72" t="e">
        <f t="shared" si="24"/>
        <v>#DIV/0!</v>
      </c>
    </row>
    <row r="124" spans="1:20" s="175" customFormat="1" ht="15.75" x14ac:dyDescent="0.25">
      <c r="A124" s="109"/>
      <c r="B124" s="313"/>
      <c r="C124" s="319"/>
      <c r="D124" s="320"/>
      <c r="E124" s="308"/>
      <c r="F124" s="321"/>
      <c r="G124" s="322"/>
      <c r="H124" s="304"/>
      <c r="I124" s="187" t="s">
        <v>41</v>
      </c>
      <c r="J124" s="323"/>
      <c r="K124" s="302"/>
      <c r="L124" s="324"/>
      <c r="M124" s="302"/>
      <c r="N124" s="658"/>
      <c r="O124" s="642"/>
      <c r="P124" s="388"/>
      <c r="Q124" s="343"/>
      <c r="R124" s="363"/>
      <c r="S124" s="72">
        <f t="shared" si="14"/>
        <v>0</v>
      </c>
      <c r="T124" s="72" t="e">
        <f>S124/H124+0.1</f>
        <v>#DIV/0!</v>
      </c>
    </row>
    <row r="125" spans="1:20" s="175" customFormat="1" ht="15.75" x14ac:dyDescent="0.25">
      <c r="A125" s="109"/>
      <c r="B125" s="313"/>
      <c r="C125" s="319"/>
      <c r="D125" s="320"/>
      <c r="E125" s="308"/>
      <c r="F125" s="321"/>
      <c r="G125" s="322"/>
      <c r="H125" s="304"/>
      <c r="I125" s="187">
        <f t="shared" ref="I125:I151" si="25">H125-F125</f>
        <v>0</v>
      </c>
      <c r="J125" s="323"/>
      <c r="K125" s="302"/>
      <c r="L125" s="324"/>
      <c r="M125" s="302"/>
      <c r="N125" s="659"/>
      <c r="O125" s="398"/>
      <c r="P125" s="388"/>
      <c r="Q125" s="343"/>
      <c r="R125" s="363"/>
      <c r="S125" s="72">
        <f t="shared" si="14"/>
        <v>0</v>
      </c>
      <c r="T125" s="72" t="e">
        <f t="shared" ref="T125:T132" si="26">S125/H125+0.1</f>
        <v>#DIV/0!</v>
      </c>
    </row>
    <row r="126" spans="1:20" s="175" customFormat="1" ht="15.75" x14ac:dyDescent="0.25">
      <c r="A126" s="109"/>
      <c r="B126" s="313"/>
      <c r="C126" s="334"/>
      <c r="D126" s="320"/>
      <c r="E126" s="308"/>
      <c r="F126" s="321"/>
      <c r="G126" s="322"/>
      <c r="H126" s="304"/>
      <c r="I126" s="187">
        <f t="shared" si="25"/>
        <v>0</v>
      </c>
      <c r="J126" s="323"/>
      <c r="K126" s="302"/>
      <c r="L126" s="324"/>
      <c r="M126" s="301"/>
      <c r="N126" s="387"/>
      <c r="O126" s="325"/>
      <c r="P126" s="300"/>
      <c r="Q126" s="301"/>
      <c r="R126" s="363"/>
      <c r="S126" s="72">
        <f t="shared" si="14"/>
        <v>0</v>
      </c>
      <c r="T126" s="72" t="e">
        <f t="shared" si="26"/>
        <v>#DIV/0!</v>
      </c>
    </row>
    <row r="127" spans="1:20" s="175" customFormat="1" ht="15.75" x14ac:dyDescent="0.25">
      <c r="A127" s="109"/>
      <c r="B127" s="313"/>
      <c r="C127" s="319"/>
      <c r="D127" s="320"/>
      <c r="E127" s="308"/>
      <c r="F127" s="321"/>
      <c r="G127" s="322"/>
      <c r="H127" s="304"/>
      <c r="I127" s="187">
        <f t="shared" si="25"/>
        <v>0</v>
      </c>
      <c r="J127" s="323"/>
      <c r="K127" s="302"/>
      <c r="L127" s="324"/>
      <c r="M127" s="301"/>
      <c r="N127" s="387"/>
      <c r="O127" s="325"/>
      <c r="P127" s="300"/>
      <c r="Q127" s="301"/>
      <c r="R127" s="363"/>
      <c r="S127" s="72">
        <f t="shared" si="14"/>
        <v>0</v>
      </c>
      <c r="T127" s="72" t="e">
        <f t="shared" si="26"/>
        <v>#DIV/0!</v>
      </c>
    </row>
    <row r="128" spans="1:20" s="175" customFormat="1" ht="15.75" hidden="1" x14ac:dyDescent="0.25">
      <c r="A128" s="109"/>
      <c r="B128" s="305"/>
      <c r="C128" s="319"/>
      <c r="D128" s="327"/>
      <c r="E128" s="308"/>
      <c r="F128" s="321"/>
      <c r="G128" s="328"/>
      <c r="H128" s="304"/>
      <c r="I128" s="187">
        <f t="shared" si="25"/>
        <v>0</v>
      </c>
      <c r="J128" s="323"/>
      <c r="K128" s="302"/>
      <c r="L128" s="324"/>
      <c r="M128" s="301"/>
      <c r="N128" s="387"/>
      <c r="O128" s="325"/>
      <c r="P128" s="300"/>
      <c r="Q128" s="301"/>
      <c r="R128" s="363"/>
      <c r="S128" s="72">
        <f t="shared" si="14"/>
        <v>0</v>
      </c>
      <c r="T128" s="72" t="e">
        <f t="shared" si="26"/>
        <v>#DIV/0!</v>
      </c>
    </row>
    <row r="129" spans="1:20" s="175" customFormat="1" ht="15.75" hidden="1" x14ac:dyDescent="0.25">
      <c r="A129" s="109"/>
      <c r="B129" s="313"/>
      <c r="C129" s="319"/>
      <c r="D129" s="327"/>
      <c r="E129" s="308"/>
      <c r="F129" s="321"/>
      <c r="G129" s="328"/>
      <c r="H129" s="304"/>
      <c r="I129" s="187">
        <f t="shared" si="25"/>
        <v>0</v>
      </c>
      <c r="J129" s="323"/>
      <c r="K129" s="301"/>
      <c r="L129" s="324"/>
      <c r="M129" s="301"/>
      <c r="N129" s="387"/>
      <c r="O129" s="325"/>
      <c r="P129" s="300"/>
      <c r="Q129" s="301"/>
      <c r="R129" s="363"/>
      <c r="S129" s="72">
        <f t="shared" ref="S129:S137" si="27">Q129+M129+K129</f>
        <v>0</v>
      </c>
      <c r="T129" s="72" t="e">
        <f t="shared" si="26"/>
        <v>#DIV/0!</v>
      </c>
    </row>
    <row r="130" spans="1:20" s="175" customFormat="1" ht="15.75" hidden="1" x14ac:dyDescent="0.25">
      <c r="A130" s="109"/>
      <c r="B130" s="84"/>
      <c r="C130" s="163"/>
      <c r="D130" s="208"/>
      <c r="E130" s="151"/>
      <c r="F130" s="166"/>
      <c r="G130" s="109"/>
      <c r="H130" s="49"/>
      <c r="I130" s="187">
        <f t="shared" si="25"/>
        <v>0</v>
      </c>
      <c r="J130" s="325"/>
      <c r="K130" s="301"/>
      <c r="L130" s="324"/>
      <c r="M130" s="301"/>
      <c r="N130" s="387"/>
      <c r="O130" s="408"/>
      <c r="P130" s="300"/>
      <c r="Q130" s="301"/>
      <c r="R130" s="363"/>
      <c r="S130" s="72">
        <f t="shared" si="27"/>
        <v>0</v>
      </c>
      <c r="T130" s="72" t="e">
        <f t="shared" si="26"/>
        <v>#DIV/0!</v>
      </c>
    </row>
    <row r="131" spans="1:20" s="175" customFormat="1" hidden="1" x14ac:dyDescent="0.25">
      <c r="A131" s="109"/>
      <c r="B131" s="277"/>
      <c r="C131" s="163"/>
      <c r="D131" s="208"/>
      <c r="E131" s="151"/>
      <c r="F131" s="166"/>
      <c r="G131" s="109"/>
      <c r="H131" s="49"/>
      <c r="I131" s="187">
        <f t="shared" si="25"/>
        <v>0</v>
      </c>
      <c r="J131" s="302"/>
      <c r="K131" s="303"/>
      <c r="L131" s="324"/>
      <c r="M131" s="301"/>
      <c r="N131" s="387"/>
      <c r="O131" s="408"/>
      <c r="P131" s="300"/>
      <c r="Q131" s="301"/>
      <c r="R131" s="363"/>
      <c r="S131" s="72">
        <f t="shared" si="27"/>
        <v>0</v>
      </c>
      <c r="T131" s="72" t="e">
        <f t="shared" si="26"/>
        <v>#DIV/0!</v>
      </c>
    </row>
    <row r="132" spans="1:20" s="175" customFormat="1" hidden="1" x14ac:dyDescent="0.25">
      <c r="A132" s="109"/>
      <c r="B132" s="207"/>
      <c r="C132" s="163"/>
      <c r="D132" s="111"/>
      <c r="E132" s="151"/>
      <c r="F132" s="166"/>
      <c r="G132" s="109"/>
      <c r="H132" s="49"/>
      <c r="I132" s="187">
        <f t="shared" si="25"/>
        <v>0</v>
      </c>
      <c r="J132" s="408"/>
      <c r="K132" s="302"/>
      <c r="L132" s="324"/>
      <c r="M132" s="301"/>
      <c r="N132" s="658"/>
      <c r="O132" s="408"/>
      <c r="P132" s="300"/>
      <c r="Q132" s="301"/>
      <c r="R132" s="363"/>
      <c r="S132" s="72">
        <f t="shared" si="27"/>
        <v>0</v>
      </c>
      <c r="T132" s="72" t="e">
        <f t="shared" si="26"/>
        <v>#DIV/0!</v>
      </c>
    </row>
    <row r="133" spans="1:20" s="175" customFormat="1" hidden="1" x14ac:dyDescent="0.25">
      <c r="A133" s="109"/>
      <c r="B133" s="207"/>
      <c r="C133" s="163"/>
      <c r="D133" s="111"/>
      <c r="E133" s="151"/>
      <c r="F133" s="166"/>
      <c r="G133" s="109"/>
      <c r="H133" s="49"/>
      <c r="I133" s="187">
        <f t="shared" si="25"/>
        <v>0</v>
      </c>
      <c r="J133" s="408"/>
      <c r="K133" s="302"/>
      <c r="L133" s="324"/>
      <c r="M133" s="301"/>
      <c r="N133" s="658"/>
      <c r="O133" s="408"/>
      <c r="P133" s="300"/>
      <c r="Q133" s="301"/>
      <c r="R133" s="363"/>
      <c r="S133" s="72">
        <f t="shared" si="27"/>
        <v>0</v>
      </c>
      <c r="T133" s="72" t="e">
        <f t="shared" ref="T133:T137" si="28">S133/H133</f>
        <v>#DIV/0!</v>
      </c>
    </row>
    <row r="134" spans="1:20" s="175" customFormat="1" ht="15.75" hidden="1" x14ac:dyDescent="0.25">
      <c r="A134" s="109"/>
      <c r="B134" s="284"/>
      <c r="C134" s="163"/>
      <c r="D134" s="111"/>
      <c r="E134" s="151"/>
      <c r="F134" s="166"/>
      <c r="G134" s="109"/>
      <c r="H134" s="49"/>
      <c r="I134" s="187">
        <f t="shared" si="25"/>
        <v>0</v>
      </c>
      <c r="J134" s="408"/>
      <c r="K134" s="302"/>
      <c r="L134" s="324"/>
      <c r="M134" s="301"/>
      <c r="N134" s="658"/>
      <c r="O134" s="408"/>
      <c r="P134" s="300"/>
      <c r="Q134" s="301"/>
      <c r="R134" s="363"/>
      <c r="S134" s="72">
        <f t="shared" si="27"/>
        <v>0</v>
      </c>
      <c r="T134" s="72" t="e">
        <f t="shared" si="28"/>
        <v>#DIV/0!</v>
      </c>
    </row>
    <row r="135" spans="1:20" s="175" customFormat="1" hidden="1" x14ac:dyDescent="0.25">
      <c r="A135" s="109"/>
      <c r="B135" s="207"/>
      <c r="C135" s="163"/>
      <c r="D135" s="111"/>
      <c r="E135" s="151"/>
      <c r="F135" s="166"/>
      <c r="G135" s="109"/>
      <c r="H135" s="49"/>
      <c r="I135" s="187">
        <f t="shared" si="25"/>
        <v>0</v>
      </c>
      <c r="J135" s="408"/>
      <c r="K135" s="302"/>
      <c r="L135" s="324"/>
      <c r="M135" s="301"/>
      <c r="N135" s="658"/>
      <c r="O135" s="408"/>
      <c r="P135" s="300"/>
      <c r="Q135" s="301"/>
      <c r="R135" s="363"/>
      <c r="S135" s="72">
        <f t="shared" si="27"/>
        <v>0</v>
      </c>
      <c r="T135" s="72" t="e">
        <f t="shared" si="28"/>
        <v>#DIV/0!</v>
      </c>
    </row>
    <row r="136" spans="1:20" s="175" customFormat="1" hidden="1" x14ac:dyDescent="0.25">
      <c r="A136" s="109"/>
      <c r="B136" s="207"/>
      <c r="C136" s="163"/>
      <c r="D136" s="111"/>
      <c r="E136" s="151"/>
      <c r="F136" s="166"/>
      <c r="G136" s="109"/>
      <c r="H136" s="49"/>
      <c r="I136" s="187">
        <f t="shared" si="25"/>
        <v>0</v>
      </c>
      <c r="J136" s="424"/>
      <c r="K136" s="302"/>
      <c r="L136" s="324"/>
      <c r="M136" s="301"/>
      <c r="N136" s="657"/>
      <c r="O136" s="408"/>
      <c r="P136" s="300"/>
      <c r="Q136" s="301"/>
      <c r="R136" s="363"/>
      <c r="S136" s="72">
        <f t="shared" si="27"/>
        <v>0</v>
      </c>
      <c r="T136" s="72" t="e">
        <f t="shared" si="28"/>
        <v>#DIV/0!</v>
      </c>
    </row>
    <row r="137" spans="1:20" s="175" customFormat="1" hidden="1" x14ac:dyDescent="0.25">
      <c r="A137" s="109"/>
      <c r="B137" s="277"/>
      <c r="C137" s="163"/>
      <c r="D137" s="163"/>
      <c r="E137" s="151"/>
      <c r="F137" s="166"/>
      <c r="G137" s="109"/>
      <c r="H137" s="49"/>
      <c r="I137" s="187">
        <f t="shared" si="25"/>
        <v>0</v>
      </c>
      <c r="J137" s="323"/>
      <c r="K137" s="302"/>
      <c r="L137" s="324"/>
      <c r="M137" s="301"/>
      <c r="N137" s="658"/>
      <c r="O137" s="408"/>
      <c r="P137" s="300"/>
      <c r="Q137" s="301"/>
      <c r="R137" s="363"/>
      <c r="S137" s="72">
        <f t="shared" si="27"/>
        <v>0</v>
      </c>
      <c r="T137" s="72" t="e">
        <f t="shared" si="28"/>
        <v>#DIV/0!</v>
      </c>
    </row>
    <row r="138" spans="1:20" s="175" customFormat="1" x14ac:dyDescent="0.25">
      <c r="A138" s="109"/>
      <c r="B138" s="84"/>
      <c r="C138" s="81"/>
      <c r="D138" s="181"/>
      <c r="E138" s="493"/>
      <c r="F138" s="145"/>
      <c r="G138" s="109"/>
      <c r="H138" s="49"/>
      <c r="I138" s="187">
        <f t="shared" si="25"/>
        <v>0</v>
      </c>
      <c r="J138" s="323"/>
      <c r="K138" s="302"/>
      <c r="L138" s="324"/>
      <c r="M138" s="301"/>
      <c r="N138" s="658"/>
      <c r="O138" s="408"/>
      <c r="P138" s="300"/>
      <c r="Q138" s="301"/>
      <c r="R138" s="409"/>
      <c r="S138" s="72">
        <f t="shared" ref="S138" si="29">Q138+M138+K138</f>
        <v>0</v>
      </c>
      <c r="T138" s="72" t="e">
        <f t="shared" ref="T138" si="30">S138/H138</f>
        <v>#DIV/0!</v>
      </c>
    </row>
    <row r="139" spans="1:20" s="175" customFormat="1" ht="15.75" thickBot="1" x14ac:dyDescent="0.3">
      <c r="A139" s="109"/>
      <c r="B139" s="84"/>
      <c r="C139" s="163"/>
      <c r="D139" s="163"/>
      <c r="E139" s="151"/>
      <c r="F139" s="166"/>
      <c r="G139" s="109"/>
      <c r="H139" s="49"/>
      <c r="I139" s="187">
        <f t="shared" si="25"/>
        <v>0</v>
      </c>
      <c r="J139" s="323"/>
      <c r="K139" s="396"/>
      <c r="L139" s="397"/>
      <c r="M139" s="343"/>
      <c r="N139" s="658"/>
      <c r="O139" s="306"/>
      <c r="P139" s="388"/>
      <c r="Q139" s="410"/>
      <c r="R139" s="425"/>
      <c r="S139" s="72">
        <f t="shared" ref="S139:S144" si="31">Q139+M139+K139</f>
        <v>0</v>
      </c>
      <c r="T139" s="72" t="e">
        <f t="shared" ref="T139:T147" si="32">S139/H139+0.1</f>
        <v>#DIV/0!</v>
      </c>
    </row>
    <row r="140" spans="1:20" s="175" customFormat="1" ht="15.75" hidden="1" thickBot="1" x14ac:dyDescent="0.3">
      <c r="A140" s="109">
        <v>72</v>
      </c>
      <c r="B140" s="84"/>
      <c r="D140" s="163"/>
      <c r="E140" s="151"/>
      <c r="F140" s="166"/>
      <c r="G140" s="109"/>
      <c r="H140" s="49"/>
      <c r="I140" s="187">
        <f t="shared" si="25"/>
        <v>0</v>
      </c>
      <c r="J140" s="232"/>
      <c r="K140" s="118"/>
      <c r="L140" s="203"/>
      <c r="M140" s="78"/>
      <c r="N140" s="660"/>
      <c r="O140" s="81"/>
      <c r="P140" s="127"/>
      <c r="Q140" s="211"/>
      <c r="R140" s="209"/>
      <c r="S140" s="72">
        <f t="shared" si="31"/>
        <v>0</v>
      </c>
      <c r="T140" s="72" t="e">
        <f t="shared" si="32"/>
        <v>#DIV/0!</v>
      </c>
    </row>
    <row r="141" spans="1:20" s="175" customFormat="1" ht="15.75" hidden="1" thickBot="1" x14ac:dyDescent="0.3">
      <c r="A141" s="109">
        <v>73</v>
      </c>
      <c r="B141" s="84"/>
      <c r="D141" s="163"/>
      <c r="E141" s="151"/>
      <c r="F141" s="166"/>
      <c r="G141" s="109"/>
      <c r="H141" s="49"/>
      <c r="I141" s="187">
        <f t="shared" si="25"/>
        <v>0</v>
      </c>
      <c r="J141" s="232"/>
      <c r="K141" s="118"/>
      <c r="L141" s="203"/>
      <c r="M141" s="78"/>
      <c r="N141" s="660"/>
      <c r="O141" s="81"/>
      <c r="P141" s="127"/>
      <c r="Q141" s="211"/>
      <c r="R141" s="209"/>
      <c r="S141" s="72">
        <f t="shared" si="31"/>
        <v>0</v>
      </c>
      <c r="T141" s="72" t="e">
        <f t="shared" si="32"/>
        <v>#DIV/0!</v>
      </c>
    </row>
    <row r="142" spans="1:20" s="175" customFormat="1" ht="15.75" hidden="1" thickBot="1" x14ac:dyDescent="0.3">
      <c r="A142" s="109">
        <v>74</v>
      </c>
      <c r="B142" s="84"/>
      <c r="D142" s="163"/>
      <c r="E142" s="151"/>
      <c r="F142" s="166"/>
      <c r="G142" s="109"/>
      <c r="H142" s="49"/>
      <c r="I142" s="187">
        <f t="shared" si="25"/>
        <v>0</v>
      </c>
      <c r="J142" s="232"/>
      <c r="K142" s="118"/>
      <c r="L142" s="203"/>
      <c r="M142" s="78"/>
      <c r="N142" s="660"/>
      <c r="O142" s="81"/>
      <c r="P142" s="127"/>
      <c r="Q142" s="211"/>
      <c r="R142" s="210"/>
      <c r="S142" s="72">
        <f t="shared" si="31"/>
        <v>0</v>
      </c>
      <c r="T142" s="72" t="e">
        <f t="shared" si="32"/>
        <v>#DIV/0!</v>
      </c>
    </row>
    <row r="143" spans="1:20" s="175" customFormat="1" ht="15.75" hidden="1" thickBot="1" x14ac:dyDescent="0.3">
      <c r="A143" s="109">
        <v>75</v>
      </c>
      <c r="B143" s="84"/>
      <c r="D143" s="163"/>
      <c r="E143" s="151"/>
      <c r="F143" s="166"/>
      <c r="G143" s="109"/>
      <c r="H143" s="49"/>
      <c r="I143" s="187">
        <f t="shared" si="25"/>
        <v>0</v>
      </c>
      <c r="J143" s="232"/>
      <c r="K143" s="118"/>
      <c r="L143" s="203"/>
      <c r="M143" s="78"/>
      <c r="N143" s="660"/>
      <c r="O143" s="81"/>
      <c r="P143" s="127"/>
      <c r="Q143" s="211"/>
      <c r="R143" s="210"/>
      <c r="S143" s="72">
        <f t="shared" si="31"/>
        <v>0</v>
      </c>
      <c r="T143" s="72" t="e">
        <f t="shared" si="32"/>
        <v>#DIV/0!</v>
      </c>
    </row>
    <row r="144" spans="1:20" s="175" customFormat="1" ht="15.75" hidden="1" thickBot="1" x14ac:dyDescent="0.3">
      <c r="A144" s="109">
        <v>76</v>
      </c>
      <c r="B144" s="84"/>
      <c r="C144" s="163"/>
      <c r="E144" s="151"/>
      <c r="F144" s="166"/>
      <c r="G144" s="109"/>
      <c r="H144" s="49"/>
      <c r="I144" s="187">
        <f t="shared" si="25"/>
        <v>0</v>
      </c>
      <c r="J144" s="232"/>
      <c r="K144" s="118"/>
      <c r="L144" s="203"/>
      <c r="M144" s="78"/>
      <c r="N144" s="660"/>
      <c r="O144" s="81"/>
      <c r="P144" s="127"/>
      <c r="Q144" s="78"/>
      <c r="R144" s="204"/>
      <c r="S144" s="72">
        <f t="shared" si="31"/>
        <v>0</v>
      </c>
      <c r="T144" s="72" t="e">
        <f t="shared" si="32"/>
        <v>#DIV/0!</v>
      </c>
    </row>
    <row r="145" spans="1:20" s="175" customFormat="1" ht="15.75" hidden="1" thickBot="1" x14ac:dyDescent="0.3">
      <c r="A145" s="109">
        <v>77</v>
      </c>
      <c r="B145" s="84"/>
      <c r="C145" s="163"/>
      <c r="D145" s="111"/>
      <c r="E145" s="151"/>
      <c r="F145" s="166"/>
      <c r="G145" s="109"/>
      <c r="H145" s="49"/>
      <c r="I145" s="187">
        <f t="shared" si="25"/>
        <v>0</v>
      </c>
      <c r="J145" s="232"/>
      <c r="K145" s="118"/>
      <c r="L145" s="188"/>
      <c r="M145" s="78"/>
      <c r="N145" s="660"/>
      <c r="O145" s="81"/>
      <c r="P145" s="127"/>
      <c r="Q145" s="78"/>
      <c r="R145" s="204"/>
      <c r="S145" s="72">
        <f t="shared" ref="S145:S150" si="33">Q145+M145+K145</f>
        <v>0</v>
      </c>
      <c r="T145" s="72" t="e">
        <f t="shared" si="32"/>
        <v>#DIV/0!</v>
      </c>
    </row>
    <row r="146" spans="1:20" s="175" customFormat="1" ht="15.75" hidden="1" thickBot="1" x14ac:dyDescent="0.3">
      <c r="A146" s="109">
        <v>77</v>
      </c>
      <c r="B146" s="84"/>
      <c r="C146" s="171"/>
      <c r="D146" s="111"/>
      <c r="E146" s="151"/>
      <c r="F146" s="166"/>
      <c r="G146" s="109"/>
      <c r="H146" s="49"/>
      <c r="I146" s="187">
        <f t="shared" si="25"/>
        <v>0</v>
      </c>
      <c r="J146" s="232"/>
      <c r="K146" s="118"/>
      <c r="L146" s="188"/>
      <c r="M146" s="78"/>
      <c r="N146" s="660"/>
      <c r="O146" s="81"/>
      <c r="P146" s="127"/>
      <c r="Q146" s="78"/>
      <c r="R146" s="204"/>
      <c r="S146" s="72">
        <f t="shared" si="33"/>
        <v>0</v>
      </c>
      <c r="T146" s="72" t="e">
        <f t="shared" si="32"/>
        <v>#DIV/0!</v>
      </c>
    </row>
    <row r="147" spans="1:20" s="175" customFormat="1" ht="15.75" hidden="1" thickBot="1" x14ac:dyDescent="0.3">
      <c r="A147" s="109">
        <v>78</v>
      </c>
      <c r="B147" s="84"/>
      <c r="C147" s="171"/>
      <c r="D147" s="111"/>
      <c r="E147" s="151"/>
      <c r="F147" s="166"/>
      <c r="G147" s="109"/>
      <c r="H147" s="49"/>
      <c r="I147" s="187">
        <f t="shared" si="25"/>
        <v>0</v>
      </c>
      <c r="J147" s="232"/>
      <c r="K147" s="118"/>
      <c r="L147" s="188"/>
      <c r="M147" s="78"/>
      <c r="N147" s="660"/>
      <c r="O147" s="81"/>
      <c r="P147" s="127"/>
      <c r="Q147" s="78"/>
      <c r="R147" s="204"/>
      <c r="S147" s="72">
        <f t="shared" si="33"/>
        <v>0</v>
      </c>
      <c r="T147" s="72" t="e">
        <f t="shared" si="32"/>
        <v>#DIV/0!</v>
      </c>
    </row>
    <row r="148" spans="1:20" s="175" customFormat="1" ht="15.75" hidden="1" thickBot="1" x14ac:dyDescent="0.3">
      <c r="A148" s="109"/>
      <c r="B148" s="84"/>
      <c r="C148" s="171"/>
      <c r="D148" s="111"/>
      <c r="E148" s="151"/>
      <c r="F148" s="166"/>
      <c r="G148" s="109"/>
      <c r="H148" s="49"/>
      <c r="I148" s="187">
        <f t="shared" si="25"/>
        <v>0</v>
      </c>
      <c r="J148" s="232"/>
      <c r="K148" s="118"/>
      <c r="L148" s="188"/>
      <c r="M148" s="78"/>
      <c r="N148" s="660"/>
      <c r="O148" s="81"/>
      <c r="P148" s="127"/>
      <c r="Q148" s="78"/>
      <c r="R148" s="204"/>
      <c r="S148" s="72">
        <f t="shared" si="33"/>
        <v>0</v>
      </c>
      <c r="T148" s="72" t="e">
        <f>S148/H148</f>
        <v>#DIV/0!</v>
      </c>
    </row>
    <row r="149" spans="1:20" s="175" customFormat="1" ht="15.75" hidden="1" thickBot="1" x14ac:dyDescent="0.3">
      <c r="A149" s="109"/>
      <c r="B149" s="84"/>
      <c r="C149" s="171"/>
      <c r="D149" s="178"/>
      <c r="E149" s="151"/>
      <c r="F149" s="166"/>
      <c r="G149" s="109"/>
      <c r="H149" s="49"/>
      <c r="I149" s="187">
        <f t="shared" si="25"/>
        <v>0</v>
      </c>
      <c r="J149" s="232"/>
      <c r="K149" s="118"/>
      <c r="L149" s="188"/>
      <c r="M149" s="78"/>
      <c r="N149" s="660"/>
      <c r="O149" s="81"/>
      <c r="P149" s="127"/>
      <c r="Q149" s="67"/>
      <c r="R149" s="205"/>
      <c r="S149" s="72">
        <f t="shared" si="33"/>
        <v>0</v>
      </c>
      <c r="T149" s="72" t="e">
        <f>S149/H149</f>
        <v>#DIV/0!</v>
      </c>
    </row>
    <row r="150" spans="1:20" s="175" customFormat="1" ht="15.75" hidden="1" thickBot="1" x14ac:dyDescent="0.3">
      <c r="A150" s="109"/>
      <c r="B150" s="84"/>
      <c r="C150" s="171"/>
      <c r="D150" s="178"/>
      <c r="E150" s="151"/>
      <c r="F150" s="166"/>
      <c r="G150" s="109"/>
      <c r="H150" s="49"/>
      <c r="I150" s="187">
        <f t="shared" si="25"/>
        <v>0</v>
      </c>
      <c r="J150" s="232"/>
      <c r="K150" s="118"/>
      <c r="L150" s="188"/>
      <c r="M150" s="78"/>
      <c r="N150" s="660"/>
      <c r="O150" s="81"/>
      <c r="P150" s="127"/>
      <c r="Q150" s="67"/>
      <c r="R150" s="193"/>
      <c r="S150" s="72">
        <f t="shared" si="33"/>
        <v>0</v>
      </c>
      <c r="T150" s="72" t="e">
        <f>S150/H150</f>
        <v>#DIV/0!</v>
      </c>
    </row>
    <row r="151" spans="1:20" s="175" customFormat="1" ht="15.75" hidden="1" thickBot="1" x14ac:dyDescent="0.3">
      <c r="A151" s="109"/>
      <c r="C151" s="83"/>
      <c r="D151" s="178"/>
      <c r="E151" s="494"/>
      <c r="F151" s="166"/>
      <c r="G151" s="109"/>
      <c r="H151" s="49"/>
      <c r="I151" s="187">
        <f t="shared" si="25"/>
        <v>0</v>
      </c>
      <c r="J151" s="142"/>
      <c r="K151" s="194"/>
      <c r="L151" s="195"/>
      <c r="M151" s="78"/>
      <c r="N151" s="661"/>
      <c r="O151" s="81"/>
      <c r="P151" s="104"/>
      <c r="Q151" s="84"/>
      <c r="R151" s="169"/>
      <c r="S151" s="72">
        <f>Q151+M151+K151</f>
        <v>0</v>
      </c>
      <c r="T151" s="72" t="e">
        <f>S151/H151+0.1</f>
        <v>#DIV/0!</v>
      </c>
    </row>
    <row r="152" spans="1:20" s="175" customFormat="1" ht="29.25" customHeight="1" thickTop="1" thickBot="1" x14ac:dyDescent="0.3">
      <c r="A152" s="109"/>
      <c r="C152" s="83"/>
      <c r="D152" s="196"/>
      <c r="E152" s="151"/>
      <c r="F152" s="79" t="s">
        <v>31</v>
      </c>
      <c r="G152" s="80">
        <f>SUM(G5:G151)</f>
        <v>1594</v>
      </c>
      <c r="H152" s="223">
        <f>SUM(H3:H151)</f>
        <v>366551.74000000005</v>
      </c>
      <c r="I152" s="197">
        <f>PIERNA!I37</f>
        <v>0</v>
      </c>
      <c r="J152" s="47"/>
      <c r="K152" s="199">
        <f>SUM(K5:K151)</f>
        <v>160800</v>
      </c>
      <c r="L152" s="200"/>
      <c r="M152" s="199">
        <f>SUM(M5:M151)</f>
        <v>452400</v>
      </c>
      <c r="N152" s="662"/>
      <c r="O152" s="198"/>
      <c r="P152" s="128"/>
      <c r="Q152" s="201">
        <f>SUM(Q5:Q151)</f>
        <v>9191635.1091699973</v>
      </c>
      <c r="R152" s="170"/>
      <c r="S152" s="214">
        <f>Q152+M152+K152</f>
        <v>9804835.1091699973</v>
      </c>
      <c r="T152" s="72"/>
    </row>
    <row r="153" spans="1:20" s="175" customFormat="1" ht="15.75" thickTop="1" x14ac:dyDescent="0.25">
      <c r="D153" s="109"/>
      <c r="E153" s="151"/>
      <c r="J153" s="142"/>
      <c r="N153" s="220"/>
      <c r="O153" s="109"/>
      <c r="P153" s="104"/>
      <c r="Q153" s="84"/>
      <c r="R153" s="171" t="s">
        <v>48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topLeftCell="B1" zoomScaleNormal="100" workbookViewId="0">
      <pane ySplit="12" topLeftCell="A13" activePane="bottomLeft" state="frozen"/>
      <selection pane="bottomLeft" activeCell="D10" sqref="D9:D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57" t="s">
        <v>147</v>
      </c>
      <c r="B1" s="857"/>
      <c r="C1" s="857"/>
      <c r="D1" s="857"/>
      <c r="E1" s="857"/>
      <c r="F1" s="857"/>
      <c r="G1" s="8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1"/>
      <c r="C4" s="355"/>
      <c r="D4" s="356"/>
      <c r="E4" s="347"/>
      <c r="F4" s="306"/>
      <c r="G4" s="39"/>
    </row>
    <row r="5" spans="1:9" x14ac:dyDescent="0.25">
      <c r="A5" s="84"/>
      <c r="B5" s="81"/>
      <c r="C5" s="355"/>
      <c r="D5" s="356"/>
      <c r="E5" s="347"/>
      <c r="F5" s="306"/>
      <c r="G5" s="97">
        <f>E4+E5+E6+E7+E8+E9+E10+E11</f>
        <v>4002.19</v>
      </c>
      <c r="H5" s="7">
        <f>E5-G5+E4+E6+E7+E8+E9+E11+E10</f>
        <v>0</v>
      </c>
    </row>
    <row r="6" spans="1:9" x14ac:dyDescent="0.25">
      <c r="A6" s="84" t="s">
        <v>79</v>
      </c>
      <c r="B6" s="252" t="s">
        <v>46</v>
      </c>
      <c r="C6" s="355">
        <v>25</v>
      </c>
      <c r="D6" s="356">
        <v>43966</v>
      </c>
      <c r="E6" s="347">
        <v>2000</v>
      </c>
      <c r="F6" s="306">
        <v>50</v>
      </c>
      <c r="G6" s="813"/>
      <c r="H6" s="813"/>
    </row>
    <row r="7" spans="1:9" x14ac:dyDescent="0.25">
      <c r="A7" t="s">
        <v>59</v>
      </c>
      <c r="B7" s="252" t="s">
        <v>47</v>
      </c>
      <c r="C7" s="181">
        <v>26</v>
      </c>
      <c r="D7" s="172">
        <v>43971</v>
      </c>
      <c r="E7" s="145">
        <v>2002.19</v>
      </c>
      <c r="F7" s="306">
        <v>82</v>
      </c>
      <c r="G7" s="813"/>
      <c r="H7" s="813"/>
    </row>
    <row r="8" spans="1:9" x14ac:dyDescent="0.25">
      <c r="B8" s="81"/>
      <c r="C8" s="181"/>
      <c r="D8" s="172"/>
      <c r="E8" s="145"/>
      <c r="F8" s="306"/>
      <c r="G8" s="813"/>
      <c r="H8" s="813"/>
    </row>
    <row r="9" spans="1:9" x14ac:dyDescent="0.25">
      <c r="B9" s="81"/>
      <c r="C9" s="181"/>
      <c r="D9" s="172"/>
      <c r="E9" s="347"/>
      <c r="F9" s="306"/>
      <c r="G9" s="813"/>
      <c r="H9" s="813"/>
    </row>
    <row r="10" spans="1:9" x14ac:dyDescent="0.25">
      <c r="B10" s="81"/>
      <c r="C10" s="181"/>
      <c r="D10" s="172"/>
      <c r="E10" s="347"/>
      <c r="F10" s="306"/>
      <c r="G10" s="813"/>
      <c r="H10" s="813"/>
    </row>
    <row r="11" spans="1:9" ht="15.75" thickBot="1" x14ac:dyDescent="0.3">
      <c r="B11" s="81"/>
      <c r="C11" s="181"/>
      <c r="D11" s="172"/>
      <c r="E11" s="347"/>
      <c r="F11" s="306"/>
      <c r="G11" s="303"/>
      <c r="H11" s="303"/>
    </row>
    <row r="12" spans="1:9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26" t="s">
        <v>41</v>
      </c>
      <c r="G12" s="10"/>
      <c r="H12" s="24"/>
    </row>
    <row r="13" spans="1:9" ht="15.75" thickTop="1" x14ac:dyDescent="0.25">
      <c r="A13" s="61" t="s">
        <v>32</v>
      </c>
      <c r="B13" s="98"/>
      <c r="C13" s="15">
        <v>50</v>
      </c>
      <c r="D13" s="341">
        <v>2000</v>
      </c>
      <c r="E13" s="461">
        <v>43966</v>
      </c>
      <c r="F13" s="353">
        <f t="shared" ref="F13:F44" si="0">D13</f>
        <v>2000</v>
      </c>
      <c r="G13" s="342" t="s">
        <v>275</v>
      </c>
      <c r="H13" s="343">
        <v>26</v>
      </c>
    </row>
    <row r="14" spans="1:9" x14ac:dyDescent="0.25">
      <c r="B14" s="98"/>
      <c r="C14" s="15">
        <v>82</v>
      </c>
      <c r="D14" s="76">
        <v>2002.19</v>
      </c>
      <c r="E14" s="455">
        <v>43971</v>
      </c>
      <c r="F14" s="353">
        <f t="shared" si="0"/>
        <v>2002.19</v>
      </c>
      <c r="G14" s="342" t="s">
        <v>285</v>
      </c>
      <c r="H14" s="343">
        <v>27</v>
      </c>
      <c r="I14" s="303"/>
    </row>
    <row r="15" spans="1:9" x14ac:dyDescent="0.25">
      <c r="B15" s="98"/>
      <c r="C15" s="15"/>
      <c r="D15" s="76"/>
      <c r="E15" s="455"/>
      <c r="F15" s="353">
        <f t="shared" si="0"/>
        <v>0</v>
      </c>
      <c r="G15" s="794"/>
      <c r="H15" s="795"/>
      <c r="I15" s="303"/>
    </row>
    <row r="16" spans="1:9" x14ac:dyDescent="0.25">
      <c r="A16" s="61" t="s">
        <v>33</v>
      </c>
      <c r="B16" s="98"/>
      <c r="C16" s="15"/>
      <c r="D16" s="76"/>
      <c r="E16" s="455"/>
      <c r="F16" s="353">
        <f t="shared" si="0"/>
        <v>0</v>
      </c>
      <c r="G16" s="794"/>
      <c r="H16" s="795"/>
      <c r="I16" s="303"/>
    </row>
    <row r="17" spans="1:9" x14ac:dyDescent="0.25">
      <c r="B17" s="98"/>
      <c r="C17" s="15"/>
      <c r="D17" s="76"/>
      <c r="E17" s="455"/>
      <c r="F17" s="353">
        <f t="shared" si="0"/>
        <v>0</v>
      </c>
      <c r="G17" s="794"/>
      <c r="H17" s="795"/>
      <c r="I17" s="303"/>
    </row>
    <row r="18" spans="1:9" x14ac:dyDescent="0.25">
      <c r="A18" s="19"/>
      <c r="B18" s="98"/>
      <c r="C18" s="15"/>
      <c r="D18" s="76"/>
      <c r="E18" s="455"/>
      <c r="F18" s="353">
        <f t="shared" si="0"/>
        <v>0</v>
      </c>
      <c r="G18" s="794"/>
      <c r="H18" s="795"/>
      <c r="I18" s="303"/>
    </row>
    <row r="19" spans="1:9" x14ac:dyDescent="0.25">
      <c r="B19" s="98"/>
      <c r="C19" s="15"/>
      <c r="D19" s="76"/>
      <c r="E19" s="455"/>
      <c r="F19" s="353">
        <f t="shared" si="0"/>
        <v>0</v>
      </c>
      <c r="G19" s="794"/>
      <c r="H19" s="795"/>
      <c r="I19" s="303"/>
    </row>
    <row r="20" spans="1:9" x14ac:dyDescent="0.25">
      <c r="B20" s="98"/>
      <c r="C20" s="15"/>
      <c r="D20" s="76"/>
      <c r="E20" s="455"/>
      <c r="F20" s="353">
        <f t="shared" si="0"/>
        <v>0</v>
      </c>
      <c r="G20" s="342"/>
      <c r="H20" s="343"/>
    </row>
    <row r="21" spans="1:9" x14ac:dyDescent="0.25">
      <c r="B21" s="98"/>
      <c r="C21" s="15"/>
      <c r="D21" s="76"/>
      <c r="E21" s="455"/>
      <c r="F21" s="353">
        <f t="shared" si="0"/>
        <v>0</v>
      </c>
      <c r="G21" s="342"/>
      <c r="H21" s="343"/>
    </row>
    <row r="22" spans="1:9" x14ac:dyDescent="0.25">
      <c r="B22" s="98"/>
      <c r="C22" s="15"/>
      <c r="D22" s="76"/>
      <c r="E22" s="455"/>
      <c r="F22" s="353">
        <f t="shared" si="0"/>
        <v>0</v>
      </c>
      <c r="G22" s="342"/>
      <c r="H22" s="343"/>
    </row>
    <row r="23" spans="1:9" x14ac:dyDescent="0.25">
      <c r="B23" s="98"/>
      <c r="C23" s="15"/>
      <c r="D23" s="76"/>
      <c r="E23" s="455"/>
      <c r="F23" s="353">
        <f t="shared" si="0"/>
        <v>0</v>
      </c>
      <c r="G23" s="342"/>
      <c r="H23" s="343"/>
    </row>
    <row r="24" spans="1:9" x14ac:dyDescent="0.25">
      <c r="B24" s="98"/>
      <c r="C24" s="15"/>
      <c r="D24" s="76"/>
      <c r="E24" s="455"/>
      <c r="F24" s="353">
        <f t="shared" si="0"/>
        <v>0</v>
      </c>
      <c r="G24" s="342"/>
      <c r="H24" s="343"/>
    </row>
    <row r="25" spans="1:9" x14ac:dyDescent="0.25">
      <c r="B25" s="98"/>
      <c r="C25" s="15"/>
      <c r="D25" s="76"/>
      <c r="E25" s="455"/>
      <c r="F25" s="353">
        <f t="shared" si="0"/>
        <v>0</v>
      </c>
      <c r="G25" s="342"/>
      <c r="H25" s="343"/>
    </row>
    <row r="26" spans="1:9" x14ac:dyDescent="0.25">
      <c r="B26" s="98"/>
      <c r="C26" s="15"/>
      <c r="D26" s="76"/>
      <c r="E26" s="455"/>
      <c r="F26" s="353">
        <f t="shared" si="0"/>
        <v>0</v>
      </c>
      <c r="G26" s="342"/>
      <c r="H26" s="343"/>
    </row>
    <row r="27" spans="1:9" x14ac:dyDescent="0.25">
      <c r="B27" s="98"/>
      <c r="C27" s="15"/>
      <c r="D27" s="76"/>
      <c r="E27" s="455"/>
      <c r="F27" s="353">
        <f t="shared" si="0"/>
        <v>0</v>
      </c>
      <c r="G27" s="342"/>
      <c r="H27" s="343"/>
    </row>
    <row r="28" spans="1:9" x14ac:dyDescent="0.25">
      <c r="B28" s="98"/>
      <c r="C28" s="15"/>
      <c r="D28" s="76"/>
      <c r="E28" s="455"/>
      <c r="F28" s="353">
        <f t="shared" si="0"/>
        <v>0</v>
      </c>
      <c r="G28" s="342"/>
      <c r="H28" s="343"/>
    </row>
    <row r="29" spans="1:9" x14ac:dyDescent="0.25">
      <c r="B29" s="98"/>
      <c r="C29" s="15"/>
      <c r="D29" s="76"/>
      <c r="E29" s="455"/>
      <c r="F29" s="353">
        <f t="shared" si="0"/>
        <v>0</v>
      </c>
      <c r="G29" s="342"/>
      <c r="H29" s="343"/>
    </row>
    <row r="30" spans="1:9" x14ac:dyDescent="0.25">
      <c r="B30" s="98"/>
      <c r="C30" s="15"/>
      <c r="D30" s="76">
        <f t="shared" ref="D30:D43" si="1">C30*B30</f>
        <v>0</v>
      </c>
      <c r="E30" s="455"/>
      <c r="F30" s="353">
        <f t="shared" si="0"/>
        <v>0</v>
      </c>
      <c r="G30" s="342"/>
      <c r="H30" s="343"/>
    </row>
    <row r="31" spans="1:9" x14ac:dyDescent="0.25">
      <c r="B31" s="98"/>
      <c r="C31" s="15"/>
      <c r="D31" s="76">
        <f t="shared" si="1"/>
        <v>0</v>
      </c>
      <c r="E31" s="455"/>
      <c r="F31" s="353">
        <f t="shared" si="0"/>
        <v>0</v>
      </c>
      <c r="G31" s="342"/>
      <c r="H31" s="343"/>
    </row>
    <row r="32" spans="1:9" x14ac:dyDescent="0.25">
      <c r="B32" s="98"/>
      <c r="C32" s="15"/>
      <c r="D32" s="76">
        <f t="shared" si="1"/>
        <v>0</v>
      </c>
      <c r="E32" s="455"/>
      <c r="F32" s="115">
        <f t="shared" si="0"/>
        <v>0</v>
      </c>
      <c r="G32" s="342"/>
      <c r="H32" s="343"/>
    </row>
    <row r="33" spans="1:8" x14ac:dyDescent="0.25">
      <c r="B33" s="98"/>
      <c r="C33" s="15"/>
      <c r="D33" s="76">
        <f t="shared" si="1"/>
        <v>0</v>
      </c>
      <c r="E33" s="455"/>
      <c r="F33" s="353">
        <f t="shared" si="0"/>
        <v>0</v>
      </c>
      <c r="G33" s="342"/>
      <c r="H33" s="343"/>
    </row>
    <row r="34" spans="1:8" x14ac:dyDescent="0.25">
      <c r="A34" s="48"/>
      <c r="B34" s="98"/>
      <c r="C34" s="15"/>
      <c r="D34" s="76">
        <f t="shared" si="1"/>
        <v>0</v>
      </c>
      <c r="E34" s="455"/>
      <c r="F34" s="353">
        <f t="shared" si="0"/>
        <v>0</v>
      </c>
      <c r="G34" s="342"/>
      <c r="H34" s="343"/>
    </row>
    <row r="35" spans="1:8" x14ac:dyDescent="0.25">
      <c r="A35" s="48"/>
      <c r="B35" s="98"/>
      <c r="C35" s="15"/>
      <c r="D35" s="76">
        <f t="shared" si="1"/>
        <v>0</v>
      </c>
      <c r="E35" s="455"/>
      <c r="F35" s="353">
        <f t="shared" si="0"/>
        <v>0</v>
      </c>
      <c r="G35" s="342"/>
      <c r="H35" s="343"/>
    </row>
    <row r="36" spans="1:8" x14ac:dyDescent="0.25">
      <c r="A36" s="48"/>
      <c r="B36" s="98"/>
      <c r="C36" s="15"/>
      <c r="D36" s="76">
        <f t="shared" si="1"/>
        <v>0</v>
      </c>
      <c r="E36" s="455"/>
      <c r="F36" s="353">
        <f t="shared" si="0"/>
        <v>0</v>
      </c>
      <c r="G36" s="342"/>
      <c r="H36" s="343"/>
    </row>
    <row r="37" spans="1:8" x14ac:dyDescent="0.25">
      <c r="A37" s="48"/>
      <c r="B37" s="98"/>
      <c r="C37" s="15"/>
      <c r="D37" s="76">
        <f t="shared" si="1"/>
        <v>0</v>
      </c>
      <c r="E37" s="455"/>
      <c r="F37" s="353">
        <f t="shared" si="0"/>
        <v>0</v>
      </c>
      <c r="G37" s="342"/>
      <c r="H37" s="343"/>
    </row>
    <row r="38" spans="1:8" x14ac:dyDescent="0.25">
      <c r="A38" s="48"/>
      <c r="B38" s="98"/>
      <c r="C38" s="15"/>
      <c r="D38" s="76">
        <f t="shared" si="1"/>
        <v>0</v>
      </c>
      <c r="E38" s="455"/>
      <c r="F38" s="353">
        <f t="shared" si="0"/>
        <v>0</v>
      </c>
      <c r="G38" s="342"/>
      <c r="H38" s="343"/>
    </row>
    <row r="39" spans="1:8" x14ac:dyDescent="0.25">
      <c r="A39" s="48"/>
      <c r="B39" s="98"/>
      <c r="C39" s="15"/>
      <c r="D39" s="76">
        <f t="shared" si="1"/>
        <v>0</v>
      </c>
      <c r="E39" s="455"/>
      <c r="F39" s="353">
        <f t="shared" si="0"/>
        <v>0</v>
      </c>
      <c r="G39" s="342"/>
      <c r="H39" s="343"/>
    </row>
    <row r="40" spans="1:8" x14ac:dyDescent="0.25">
      <c r="A40" s="48"/>
      <c r="B40" s="98"/>
      <c r="C40" s="15"/>
      <c r="D40" s="76">
        <f t="shared" si="1"/>
        <v>0</v>
      </c>
      <c r="E40" s="455"/>
      <c r="F40" s="353">
        <f t="shared" si="0"/>
        <v>0</v>
      </c>
      <c r="G40" s="342"/>
      <c r="H40" s="343"/>
    </row>
    <row r="41" spans="1:8" x14ac:dyDescent="0.25">
      <c r="A41" s="48"/>
      <c r="B41" s="98"/>
      <c r="C41" s="15"/>
      <c r="D41" s="76">
        <f t="shared" si="1"/>
        <v>0</v>
      </c>
      <c r="E41" s="455"/>
      <c r="F41" s="353">
        <f t="shared" si="0"/>
        <v>0</v>
      </c>
      <c r="G41" s="342"/>
      <c r="H41" s="343"/>
    </row>
    <row r="42" spans="1:8" x14ac:dyDescent="0.25">
      <c r="A42" s="48"/>
      <c r="B42" s="98"/>
      <c r="C42" s="15"/>
      <c r="D42" s="76">
        <f t="shared" si="1"/>
        <v>0</v>
      </c>
      <c r="E42" s="455"/>
      <c r="F42" s="353">
        <f t="shared" si="0"/>
        <v>0</v>
      </c>
      <c r="G42" s="77"/>
      <c r="H42" s="78"/>
    </row>
    <row r="43" spans="1:8" x14ac:dyDescent="0.25">
      <c r="A43" s="48"/>
      <c r="B43" s="98"/>
      <c r="C43" s="15"/>
      <c r="D43" s="76">
        <f t="shared" si="1"/>
        <v>0</v>
      </c>
      <c r="E43" s="455"/>
      <c r="F43" s="115">
        <f t="shared" si="0"/>
        <v>0</v>
      </c>
      <c r="G43" s="77"/>
      <c r="H43" s="78"/>
    </row>
    <row r="44" spans="1:8" ht="15.75" thickBot="1" x14ac:dyDescent="0.3">
      <c r="A44" s="133"/>
      <c r="B44" s="105"/>
      <c r="C44" s="38"/>
      <c r="D44" s="230">
        <f>B44*C44</f>
        <v>0</v>
      </c>
      <c r="E44" s="468"/>
      <c r="F44" s="231">
        <f t="shared" si="0"/>
        <v>0</v>
      </c>
      <c r="G44" s="114"/>
      <c r="H44" s="216"/>
    </row>
    <row r="45" spans="1:8" ht="15.75" thickTop="1" x14ac:dyDescent="0.25">
      <c r="A45" s="48">
        <f>SUM(A34:A44)</f>
        <v>0</v>
      </c>
      <c r="C45" s="81">
        <f>SUM(C13:C44)</f>
        <v>132</v>
      </c>
      <c r="D45" s="115">
        <f>SUM(D13:D44)</f>
        <v>4002.19</v>
      </c>
      <c r="E45" s="84"/>
      <c r="F45" s="115">
        <f>SUM(F13:F44)</f>
        <v>4002.19</v>
      </c>
    </row>
    <row r="46" spans="1:8" ht="15.75" thickBot="1" x14ac:dyDescent="0.3">
      <c r="A46" s="48"/>
    </row>
    <row r="47" spans="1:8" x14ac:dyDescent="0.25">
      <c r="B47" s="5"/>
      <c r="D47" s="853" t="s">
        <v>21</v>
      </c>
      <c r="E47" s="854"/>
      <c r="F47" s="157">
        <f>E4+E5-F45+E6+E7+E8+E9+E11</f>
        <v>0</v>
      </c>
    </row>
    <row r="48" spans="1:8" ht="15.75" thickBot="1" x14ac:dyDescent="0.3">
      <c r="A48" s="137"/>
      <c r="D48" s="672" t="s">
        <v>4</v>
      </c>
      <c r="E48" s="673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1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84"/>
      <c r="B5" s="258"/>
      <c r="C5" s="126"/>
      <c r="D5" s="150"/>
      <c r="E5" s="236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3"/>
      <c r="C6" s="144"/>
      <c r="D6" s="13"/>
      <c r="E6" s="237"/>
      <c r="F6" s="153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4.54</v>
      </c>
      <c r="C11" s="15"/>
      <c r="D11" s="76">
        <f>C11*B11</f>
        <v>0</v>
      </c>
      <c r="E11" s="150"/>
      <c r="F11" s="115">
        <f t="shared" si="1"/>
        <v>0</v>
      </c>
      <c r="G11" s="342"/>
      <c r="H11" s="343"/>
      <c r="I11" s="339">
        <f t="shared" si="2"/>
        <v>0</v>
      </c>
    </row>
    <row r="12" spans="1:9" x14ac:dyDescent="0.25">
      <c r="B12" s="239">
        <v>4.54</v>
      </c>
      <c r="C12" s="15"/>
      <c r="D12" s="76">
        <f>C12*B12</f>
        <v>0</v>
      </c>
      <c r="E12" s="150"/>
      <c r="F12" s="115">
        <f t="shared" si="1"/>
        <v>0</v>
      </c>
      <c r="G12" s="342"/>
      <c r="H12" s="343"/>
      <c r="I12" s="339">
        <f t="shared" si="2"/>
        <v>0</v>
      </c>
    </row>
    <row r="13" spans="1:9" x14ac:dyDescent="0.25">
      <c r="A13" s="19"/>
      <c r="B13" s="239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2"/>
      <c r="H13" s="343"/>
      <c r="I13" s="339">
        <f t="shared" si="2"/>
        <v>0</v>
      </c>
    </row>
    <row r="14" spans="1:9" x14ac:dyDescent="0.25">
      <c r="A14" s="19"/>
      <c r="B14" s="239">
        <v>4.54</v>
      </c>
      <c r="C14" s="15"/>
      <c r="D14" s="76">
        <f t="shared" si="3"/>
        <v>0</v>
      </c>
      <c r="E14" s="150"/>
      <c r="F14" s="115">
        <f t="shared" si="1"/>
        <v>0</v>
      </c>
      <c r="G14" s="342"/>
      <c r="H14" s="343"/>
      <c r="I14" s="339">
        <f t="shared" si="2"/>
        <v>0</v>
      </c>
    </row>
    <row r="15" spans="1:9" x14ac:dyDescent="0.25">
      <c r="A15" s="19"/>
      <c r="B15" s="239">
        <v>4.54</v>
      </c>
      <c r="C15" s="15"/>
      <c r="D15" s="76">
        <f t="shared" si="3"/>
        <v>0</v>
      </c>
      <c r="E15" s="150"/>
      <c r="F15" s="115">
        <f t="shared" si="1"/>
        <v>0</v>
      </c>
      <c r="G15" s="342"/>
      <c r="H15" s="343"/>
      <c r="I15" s="339">
        <f t="shared" si="2"/>
        <v>0</v>
      </c>
    </row>
    <row r="16" spans="1:9" x14ac:dyDescent="0.25">
      <c r="A16" s="19"/>
      <c r="B16" s="239">
        <v>4.54</v>
      </c>
      <c r="C16" s="15"/>
      <c r="D16" s="76">
        <f t="shared" si="3"/>
        <v>0</v>
      </c>
      <c r="E16" s="150"/>
      <c r="F16" s="115">
        <f t="shared" si="1"/>
        <v>0</v>
      </c>
      <c r="G16" s="342"/>
      <c r="H16" s="343"/>
      <c r="I16" s="339">
        <f t="shared" si="2"/>
        <v>0</v>
      </c>
    </row>
    <row r="17" spans="1:9" x14ac:dyDescent="0.25">
      <c r="A17" s="19"/>
      <c r="B17" s="239">
        <v>4.54</v>
      </c>
      <c r="C17" s="15"/>
      <c r="D17" s="76">
        <f t="shared" si="3"/>
        <v>0</v>
      </c>
      <c r="E17" s="150"/>
      <c r="F17" s="115">
        <f t="shared" si="1"/>
        <v>0</v>
      </c>
      <c r="G17" s="342"/>
      <c r="H17" s="343"/>
      <c r="I17" s="339">
        <f t="shared" si="2"/>
        <v>0</v>
      </c>
    </row>
    <row r="18" spans="1:9" x14ac:dyDescent="0.25">
      <c r="A18" s="19"/>
      <c r="B18" s="239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60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53" t="s">
        <v>21</v>
      </c>
      <c r="E31" s="854"/>
      <c r="F31" s="157">
        <f>E4+E5-F29+E6</f>
        <v>0</v>
      </c>
    </row>
    <row r="32" spans="1:9" ht="15.75" thickBot="1" x14ac:dyDescent="0.3">
      <c r="A32" s="137"/>
      <c r="D32" s="427" t="s">
        <v>4</v>
      </c>
      <c r="E32" s="428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57" t="s">
        <v>147</v>
      </c>
      <c r="B1" s="857"/>
      <c r="C1" s="857"/>
      <c r="D1" s="857"/>
      <c r="E1" s="857"/>
      <c r="F1" s="857"/>
      <c r="G1" s="857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3"/>
      <c r="D4" s="130"/>
      <c r="E4" s="53"/>
      <c r="F4" s="12"/>
      <c r="G4" s="674"/>
    </row>
    <row r="5" spans="1:8" ht="15.75" x14ac:dyDescent="0.25">
      <c r="A5" s="84" t="s">
        <v>84</v>
      </c>
      <c r="B5" s="398" t="s">
        <v>85</v>
      </c>
      <c r="C5" s="430">
        <v>280</v>
      </c>
      <c r="D5" s="431">
        <v>43960</v>
      </c>
      <c r="E5" s="432">
        <v>50</v>
      </c>
      <c r="F5" s="401">
        <v>10</v>
      </c>
      <c r="G5" s="354">
        <f>F26</f>
        <v>50</v>
      </c>
      <c r="H5" s="7">
        <f>E5-G5+E4+E6</f>
        <v>0</v>
      </c>
    </row>
    <row r="6" spans="1:8" ht="15.75" thickBot="1" x14ac:dyDescent="0.3">
      <c r="B6" s="233"/>
      <c r="C6" s="73"/>
      <c r="D6" s="130"/>
      <c r="E6" s="115"/>
      <c r="F6" s="81"/>
    </row>
    <row r="7" spans="1:8" ht="16.5" thickTop="1" thickBot="1" x14ac:dyDescent="0.3">
      <c r="B7" s="71" t="s">
        <v>7</v>
      </c>
      <c r="C7" s="27" t="s">
        <v>8</v>
      </c>
      <c r="D7" s="267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722">
        <v>5</v>
      </c>
      <c r="C8" s="81">
        <v>2</v>
      </c>
      <c r="D8" s="76">
        <f>C8*B8</f>
        <v>10</v>
      </c>
      <c r="E8" s="455">
        <v>43962</v>
      </c>
      <c r="F8" s="115">
        <f t="shared" ref="F8:F25" si="0">D8</f>
        <v>10</v>
      </c>
      <c r="G8" s="342" t="s">
        <v>261</v>
      </c>
      <c r="H8" s="343">
        <v>290</v>
      </c>
    </row>
    <row r="9" spans="1:8" x14ac:dyDescent="0.25">
      <c r="B9" s="722">
        <v>5</v>
      </c>
      <c r="C9" s="81">
        <v>8</v>
      </c>
      <c r="D9" s="76">
        <f t="shared" ref="D9:D25" si="1">C9*B9</f>
        <v>40</v>
      </c>
      <c r="E9" s="455">
        <v>43962</v>
      </c>
      <c r="F9" s="115">
        <f t="shared" si="0"/>
        <v>40</v>
      </c>
      <c r="G9" s="342" t="s">
        <v>262</v>
      </c>
      <c r="H9" s="343">
        <v>290</v>
      </c>
    </row>
    <row r="10" spans="1:8" x14ac:dyDescent="0.25">
      <c r="B10" s="722">
        <v>5</v>
      </c>
      <c r="C10" s="81"/>
      <c r="D10" s="76">
        <f t="shared" si="1"/>
        <v>0</v>
      </c>
      <c r="E10" s="455"/>
      <c r="F10" s="115">
        <f t="shared" si="0"/>
        <v>0</v>
      </c>
      <c r="G10" s="817"/>
      <c r="H10" s="818"/>
    </row>
    <row r="11" spans="1:8" x14ac:dyDescent="0.25">
      <c r="A11" s="61" t="s">
        <v>33</v>
      </c>
      <c r="B11" s="722">
        <v>5</v>
      </c>
      <c r="C11" s="81"/>
      <c r="D11" s="76">
        <f t="shared" si="1"/>
        <v>0</v>
      </c>
      <c r="E11" s="461"/>
      <c r="F11" s="353">
        <f t="shared" si="0"/>
        <v>0</v>
      </c>
      <c r="G11" s="817"/>
      <c r="H11" s="818"/>
    </row>
    <row r="12" spans="1:8" x14ac:dyDescent="0.25">
      <c r="B12" s="722">
        <v>5</v>
      </c>
      <c r="C12" s="81"/>
      <c r="D12" s="76">
        <f t="shared" si="1"/>
        <v>0</v>
      </c>
      <c r="E12" s="461"/>
      <c r="F12" s="353">
        <f t="shared" si="0"/>
        <v>0</v>
      </c>
      <c r="G12" s="817"/>
      <c r="H12" s="818"/>
    </row>
    <row r="13" spans="1:8" x14ac:dyDescent="0.25">
      <c r="A13" s="19"/>
      <c r="B13" s="722">
        <v>5</v>
      </c>
      <c r="C13" s="81"/>
      <c r="D13" s="76">
        <f t="shared" si="1"/>
        <v>0</v>
      </c>
      <c r="E13" s="461"/>
      <c r="F13" s="353">
        <f t="shared" si="0"/>
        <v>0</v>
      </c>
      <c r="G13" s="817"/>
      <c r="H13" s="818"/>
    </row>
    <row r="14" spans="1:8" x14ac:dyDescent="0.25">
      <c r="B14" s="722">
        <v>5</v>
      </c>
      <c r="C14" s="81"/>
      <c r="D14" s="76">
        <f t="shared" si="1"/>
        <v>0</v>
      </c>
      <c r="E14" s="461"/>
      <c r="F14" s="353">
        <f t="shared" si="0"/>
        <v>0</v>
      </c>
      <c r="G14" s="342"/>
      <c r="H14" s="343"/>
    </row>
    <row r="15" spans="1:8" x14ac:dyDescent="0.25">
      <c r="B15" s="722">
        <v>5</v>
      </c>
      <c r="C15" s="81"/>
      <c r="D15" s="76">
        <f t="shared" si="1"/>
        <v>0</v>
      </c>
      <c r="E15" s="461"/>
      <c r="F15" s="353">
        <f t="shared" si="0"/>
        <v>0</v>
      </c>
      <c r="G15" s="342"/>
      <c r="H15" s="343"/>
    </row>
    <row r="16" spans="1:8" x14ac:dyDescent="0.25">
      <c r="B16" s="722">
        <v>5</v>
      </c>
      <c r="C16" s="81"/>
      <c r="D16" s="76">
        <f t="shared" si="1"/>
        <v>0</v>
      </c>
      <c r="E16" s="461"/>
      <c r="F16" s="353">
        <f t="shared" si="0"/>
        <v>0</v>
      </c>
      <c r="G16" s="342"/>
      <c r="H16" s="343"/>
    </row>
    <row r="17" spans="1:8" x14ac:dyDescent="0.25">
      <c r="B17" s="722">
        <v>5</v>
      </c>
      <c r="C17" s="81"/>
      <c r="D17" s="76">
        <f t="shared" si="1"/>
        <v>0</v>
      </c>
      <c r="E17" s="461"/>
      <c r="F17" s="353">
        <f t="shared" si="0"/>
        <v>0</v>
      </c>
      <c r="G17" s="342"/>
      <c r="H17" s="343"/>
    </row>
    <row r="18" spans="1:8" x14ac:dyDescent="0.25">
      <c r="B18" s="722">
        <v>5</v>
      </c>
      <c r="C18" s="81"/>
      <c r="D18" s="76">
        <f t="shared" si="1"/>
        <v>0</v>
      </c>
      <c r="E18" s="461"/>
      <c r="F18" s="353">
        <f t="shared" si="0"/>
        <v>0</v>
      </c>
      <c r="G18" s="342"/>
      <c r="H18" s="343"/>
    </row>
    <row r="19" spans="1:8" x14ac:dyDescent="0.25">
      <c r="B19" s="722">
        <v>5</v>
      </c>
      <c r="C19" s="81"/>
      <c r="D19" s="76">
        <f t="shared" si="1"/>
        <v>0</v>
      </c>
      <c r="E19" s="461"/>
      <c r="F19" s="353">
        <f t="shared" si="0"/>
        <v>0</v>
      </c>
      <c r="G19" s="342"/>
      <c r="H19" s="343"/>
    </row>
    <row r="20" spans="1:8" x14ac:dyDescent="0.25">
      <c r="B20" s="722">
        <v>5</v>
      </c>
      <c r="C20" s="81"/>
      <c r="D20" s="76">
        <f t="shared" si="1"/>
        <v>0</v>
      </c>
      <c r="E20" s="461"/>
      <c r="F20" s="353">
        <f t="shared" si="0"/>
        <v>0</v>
      </c>
      <c r="G20" s="342"/>
      <c r="H20" s="343"/>
    </row>
    <row r="21" spans="1:8" x14ac:dyDescent="0.25">
      <c r="B21" s="722">
        <v>5</v>
      </c>
      <c r="C21" s="81"/>
      <c r="D21" s="76">
        <f t="shared" si="1"/>
        <v>0</v>
      </c>
      <c r="E21" s="461"/>
      <c r="F21" s="353">
        <f t="shared" si="0"/>
        <v>0</v>
      </c>
      <c r="G21" s="342"/>
      <c r="H21" s="343"/>
    </row>
    <row r="22" spans="1:8" x14ac:dyDescent="0.25">
      <c r="B22" s="722">
        <v>5</v>
      </c>
      <c r="C22" s="15"/>
      <c r="D22" s="76">
        <f t="shared" si="1"/>
        <v>0</v>
      </c>
      <c r="E22" s="461"/>
      <c r="F22" s="353">
        <f t="shared" si="0"/>
        <v>0</v>
      </c>
      <c r="G22" s="342"/>
      <c r="H22" s="343"/>
    </row>
    <row r="23" spans="1:8" x14ac:dyDescent="0.25">
      <c r="B23" s="722">
        <v>5</v>
      </c>
      <c r="C23" s="15"/>
      <c r="D23" s="76">
        <f t="shared" si="1"/>
        <v>0</v>
      </c>
      <c r="E23" s="461"/>
      <c r="F23" s="353">
        <f t="shared" si="0"/>
        <v>0</v>
      </c>
      <c r="G23" s="342"/>
      <c r="H23" s="343"/>
    </row>
    <row r="24" spans="1:8" x14ac:dyDescent="0.25">
      <c r="B24" s="722">
        <v>5</v>
      </c>
      <c r="C24" s="15"/>
      <c r="D24" s="76">
        <f t="shared" si="1"/>
        <v>0</v>
      </c>
      <c r="E24" s="455"/>
      <c r="F24" s="115">
        <f t="shared" si="0"/>
        <v>0</v>
      </c>
      <c r="G24" s="77"/>
      <c r="H24" s="78"/>
    </row>
    <row r="25" spans="1:8" ht="15.75" thickBot="1" x14ac:dyDescent="0.3">
      <c r="A25" s="133"/>
      <c r="B25" s="722">
        <v>5</v>
      </c>
      <c r="C25" s="38"/>
      <c r="D25" s="76">
        <f t="shared" si="1"/>
        <v>0</v>
      </c>
      <c r="E25" s="269"/>
      <c r="F25" s="270">
        <f t="shared" si="0"/>
        <v>0</v>
      </c>
      <c r="G25" s="155"/>
      <c r="H25" s="257"/>
    </row>
    <row r="26" spans="1:8" ht="15.75" thickTop="1" x14ac:dyDescent="0.25">
      <c r="A26" s="48">
        <f>SUM(A25:A25)</f>
        <v>0</v>
      </c>
      <c r="C26" s="81">
        <f>SUM(C8:C25)</f>
        <v>10</v>
      </c>
      <c r="D26" s="115">
        <f>SUM(D8:D25)</f>
        <v>50</v>
      </c>
      <c r="E26" s="84"/>
      <c r="F26" s="115">
        <f>SUM(F8:F25)</f>
        <v>50</v>
      </c>
      <c r="G26" s="175"/>
      <c r="H26" s="175"/>
    </row>
    <row r="27" spans="1:8" ht="15.75" thickBot="1" x14ac:dyDescent="0.3">
      <c r="A27" s="48"/>
    </row>
    <row r="28" spans="1:8" x14ac:dyDescent="0.25">
      <c r="B28" s="5"/>
      <c r="D28" s="853" t="s">
        <v>21</v>
      </c>
      <c r="E28" s="854"/>
      <c r="F28" s="157">
        <f>E4+E5-F26+E6</f>
        <v>0</v>
      </c>
    </row>
    <row r="29" spans="1:8" ht="15.75" thickBot="1" x14ac:dyDescent="0.3">
      <c r="A29" s="137"/>
      <c r="D29" s="672" t="s">
        <v>4</v>
      </c>
      <c r="E29" s="673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D4" s="130"/>
      <c r="E4" s="68"/>
      <c r="F4" s="69"/>
      <c r="G4" s="138"/>
    </row>
    <row r="5" spans="1:8" ht="15.75" customHeight="1" x14ac:dyDescent="0.25">
      <c r="A5" s="849"/>
      <c r="B5" s="863"/>
      <c r="C5" s="430"/>
      <c r="D5" s="431"/>
      <c r="E5" s="432"/>
      <c r="F5" s="401"/>
      <c r="G5" s="97">
        <f>F26</f>
        <v>0</v>
      </c>
      <c r="H5" s="7">
        <f>E5-G5+E4+E6</f>
        <v>0</v>
      </c>
    </row>
    <row r="6" spans="1:8" ht="16.5" customHeight="1" thickBot="1" x14ac:dyDescent="0.3">
      <c r="A6" s="849"/>
      <c r="B6" s="867"/>
      <c r="C6" s="446"/>
      <c r="D6" s="431"/>
      <c r="E6" s="597"/>
      <c r="F6" s="306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98"/>
      <c r="C8" s="15"/>
      <c r="D8" s="76"/>
      <c r="E8" s="88"/>
      <c r="F8" s="115">
        <f>D8</f>
        <v>0</v>
      </c>
      <c r="G8" s="342"/>
      <c r="H8" s="343"/>
    </row>
    <row r="9" spans="1:8" x14ac:dyDescent="0.25">
      <c r="B9" s="98"/>
      <c r="C9" s="15"/>
      <c r="D9" s="76">
        <f>C9*B9</f>
        <v>0</v>
      </c>
      <c r="E9" s="88"/>
      <c r="F9" s="353">
        <f>D9</f>
        <v>0</v>
      </c>
      <c r="G9" s="342"/>
      <c r="H9" s="343"/>
    </row>
    <row r="10" spans="1:8" x14ac:dyDescent="0.25">
      <c r="B10" s="98"/>
      <c r="C10" s="15"/>
      <c r="D10" s="76">
        <f>C10*B10</f>
        <v>0</v>
      </c>
      <c r="E10" s="88"/>
      <c r="F10" s="353">
        <f>D10</f>
        <v>0</v>
      </c>
      <c r="G10" s="342"/>
      <c r="H10" s="343"/>
    </row>
    <row r="11" spans="1:8" x14ac:dyDescent="0.25">
      <c r="A11" s="61" t="s">
        <v>33</v>
      </c>
      <c r="B11" s="98"/>
      <c r="C11" s="15"/>
      <c r="D11" s="76">
        <f t="shared" ref="D11:D25" si="0">B11*C11</f>
        <v>0</v>
      </c>
      <c r="E11" s="88"/>
      <c r="F11" s="353">
        <f t="shared" ref="F11:F25" si="1">D11</f>
        <v>0</v>
      </c>
      <c r="G11" s="342"/>
      <c r="H11" s="343"/>
    </row>
    <row r="12" spans="1:8" x14ac:dyDescent="0.25">
      <c r="B12" s="98"/>
      <c r="C12" s="15"/>
      <c r="D12" s="76">
        <f t="shared" si="0"/>
        <v>0</v>
      </c>
      <c r="E12" s="88"/>
      <c r="F12" s="115">
        <f t="shared" si="1"/>
        <v>0</v>
      </c>
      <c r="G12" s="342"/>
      <c r="H12" s="343"/>
    </row>
    <row r="13" spans="1:8" x14ac:dyDescent="0.25">
      <c r="A13" s="19"/>
      <c r="B13" s="98"/>
      <c r="C13" s="15"/>
      <c r="D13" s="76">
        <f t="shared" si="0"/>
        <v>0</v>
      </c>
      <c r="E13" s="88"/>
      <c r="F13" s="115">
        <f t="shared" si="1"/>
        <v>0</v>
      </c>
      <c r="G13" s="342"/>
      <c r="H13" s="343"/>
    </row>
    <row r="14" spans="1:8" x14ac:dyDescent="0.25">
      <c r="B14" s="98"/>
      <c r="C14" s="15"/>
      <c r="D14" s="76">
        <f t="shared" si="0"/>
        <v>0</v>
      </c>
      <c r="E14" s="88"/>
      <c r="F14" s="115">
        <f t="shared" si="1"/>
        <v>0</v>
      </c>
      <c r="G14" s="342"/>
      <c r="H14" s="343"/>
    </row>
    <row r="15" spans="1:8" x14ac:dyDescent="0.25">
      <c r="B15" s="98"/>
      <c r="C15" s="15"/>
      <c r="D15" s="76">
        <f t="shared" si="0"/>
        <v>0</v>
      </c>
      <c r="E15" s="88"/>
      <c r="F15" s="115">
        <f t="shared" si="1"/>
        <v>0</v>
      </c>
      <c r="G15" s="342"/>
      <c r="H15" s="343"/>
    </row>
    <row r="16" spans="1:8" x14ac:dyDescent="0.25">
      <c r="B16" s="98"/>
      <c r="C16" s="15"/>
      <c r="D16" s="76">
        <f t="shared" si="0"/>
        <v>0</v>
      </c>
      <c r="E16" s="88"/>
      <c r="F16" s="115">
        <f t="shared" si="1"/>
        <v>0</v>
      </c>
      <c r="G16" s="342"/>
      <c r="H16" s="343"/>
    </row>
    <row r="17" spans="1:8" x14ac:dyDescent="0.25">
      <c r="B17" s="98"/>
      <c r="C17" s="15"/>
      <c r="D17" s="76">
        <f t="shared" si="0"/>
        <v>0</v>
      </c>
      <c r="E17" s="88"/>
      <c r="F17" s="115">
        <f t="shared" si="1"/>
        <v>0</v>
      </c>
      <c r="G17" s="342"/>
      <c r="H17" s="343"/>
    </row>
    <row r="18" spans="1:8" x14ac:dyDescent="0.25">
      <c r="B18" s="98"/>
      <c r="C18" s="15"/>
      <c r="D18" s="76">
        <f t="shared" si="0"/>
        <v>0</v>
      </c>
      <c r="E18" s="88"/>
      <c r="F18" s="115">
        <f t="shared" si="1"/>
        <v>0</v>
      </c>
      <c r="G18" s="342"/>
      <c r="H18" s="343"/>
    </row>
    <row r="19" spans="1:8" x14ac:dyDescent="0.25">
      <c r="B19" s="98"/>
      <c r="C19" s="15"/>
      <c r="D19" s="76">
        <f t="shared" si="0"/>
        <v>0</v>
      </c>
      <c r="E19" s="88"/>
      <c r="F19" s="115">
        <f t="shared" si="1"/>
        <v>0</v>
      </c>
      <c r="G19" s="342"/>
      <c r="H19" s="343"/>
    </row>
    <row r="20" spans="1:8" x14ac:dyDescent="0.25">
      <c r="B20" s="98"/>
      <c r="C20" s="15"/>
      <c r="D20" s="76">
        <f t="shared" si="0"/>
        <v>0</v>
      </c>
      <c r="E20" s="88"/>
      <c r="F20" s="115">
        <f t="shared" si="1"/>
        <v>0</v>
      </c>
      <c r="G20" s="342"/>
      <c r="H20" s="343"/>
    </row>
    <row r="21" spans="1:8" x14ac:dyDescent="0.25">
      <c r="B21" s="98"/>
      <c r="C21" s="15"/>
      <c r="D21" s="76">
        <f t="shared" si="0"/>
        <v>0</v>
      </c>
      <c r="E21" s="88"/>
      <c r="F21" s="115">
        <f t="shared" si="1"/>
        <v>0</v>
      </c>
      <c r="G21" s="342"/>
      <c r="H21" s="343"/>
    </row>
    <row r="22" spans="1:8" x14ac:dyDescent="0.25">
      <c r="B22" s="98"/>
      <c r="C22" s="15"/>
      <c r="D22" s="76">
        <f t="shared" si="0"/>
        <v>0</v>
      </c>
      <c r="E22" s="88"/>
      <c r="F22" s="115">
        <f t="shared" si="1"/>
        <v>0</v>
      </c>
      <c r="G22" s="342"/>
      <c r="H22" s="343"/>
    </row>
    <row r="23" spans="1:8" x14ac:dyDescent="0.25">
      <c r="B23" s="98"/>
      <c r="C23" s="15"/>
      <c r="D23" s="76">
        <f t="shared" si="0"/>
        <v>0</v>
      </c>
      <c r="E23" s="88"/>
      <c r="F23" s="115">
        <f t="shared" si="1"/>
        <v>0</v>
      </c>
      <c r="G23" s="342"/>
      <c r="H23" s="343"/>
    </row>
    <row r="24" spans="1:8" x14ac:dyDescent="0.25">
      <c r="B24" s="98"/>
      <c r="C24" s="15"/>
      <c r="D24" s="76">
        <f t="shared" si="0"/>
        <v>0</v>
      </c>
      <c r="E24" s="88"/>
      <c r="F24" s="115">
        <f t="shared" si="1"/>
        <v>0</v>
      </c>
      <c r="G24" s="77"/>
      <c r="H24" s="78"/>
    </row>
    <row r="25" spans="1:8" ht="15.75" thickBot="1" x14ac:dyDescent="0.3">
      <c r="A25" s="133"/>
      <c r="B25" s="105"/>
      <c r="C25" s="38"/>
      <c r="D25" s="462">
        <f t="shared" si="0"/>
        <v>0</v>
      </c>
      <c r="E25" s="463"/>
      <c r="F25" s="464">
        <f t="shared" si="1"/>
        <v>0</v>
      </c>
      <c r="G25" s="465"/>
      <c r="H25" s="466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</row>
    <row r="27" spans="1:8" ht="15.75" thickBot="1" x14ac:dyDescent="0.3">
      <c r="A27" s="48"/>
    </row>
    <row r="28" spans="1:8" x14ac:dyDescent="0.25">
      <c r="B28" s="5"/>
      <c r="D28" s="853" t="s">
        <v>21</v>
      </c>
      <c r="E28" s="854"/>
      <c r="F28" s="157">
        <f>E4+E5-F26+E6</f>
        <v>0</v>
      </c>
    </row>
    <row r="29" spans="1:8" ht="15.75" thickBot="1" x14ac:dyDescent="0.3">
      <c r="A29" s="137"/>
      <c r="D29" s="224" t="s">
        <v>4</v>
      </c>
      <c r="E29" s="225"/>
      <c r="F29" s="50">
        <f>F4+F5-C26+F6</f>
        <v>0</v>
      </c>
    </row>
    <row r="30" spans="1:8" x14ac:dyDescent="0.25">
      <c r="B30" s="5"/>
    </row>
  </sheetData>
  <mergeCells count="4">
    <mergeCell ref="A1:G1"/>
    <mergeCell ref="D28:E28"/>
    <mergeCell ref="A5:A6"/>
    <mergeCell ref="B5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8" activePane="bottomLeft" state="frozen"/>
      <selection activeCell="L1" sqref="L1"/>
      <selection pane="bottomLeft" activeCell="S14" sqref="S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62" t="s">
        <v>157</v>
      </c>
      <c r="B1" s="862"/>
      <c r="C1" s="862"/>
      <c r="D1" s="862"/>
      <c r="E1" s="862"/>
      <c r="F1" s="862"/>
      <c r="G1" s="862"/>
      <c r="H1" s="11">
        <v>1</v>
      </c>
      <c r="L1" s="857" t="s">
        <v>161</v>
      </c>
      <c r="M1" s="857"/>
      <c r="N1" s="857"/>
      <c r="O1" s="857"/>
      <c r="P1" s="857"/>
      <c r="Q1" s="857"/>
      <c r="R1" s="857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70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B4" s="444"/>
      <c r="C4" s="449"/>
      <c r="D4" s="450"/>
      <c r="E4" s="451"/>
      <c r="F4" s="452"/>
      <c r="G4" s="453"/>
      <c r="H4" s="303"/>
      <c r="I4" s="303"/>
      <c r="M4" s="444"/>
      <c r="N4" s="449"/>
      <c r="O4" s="450"/>
      <c r="P4" s="805">
        <v>272.2</v>
      </c>
      <c r="Q4" s="806">
        <v>10</v>
      </c>
      <c r="R4" s="453"/>
      <c r="S4" s="303"/>
      <c r="T4" s="303"/>
    </row>
    <row r="5" spans="1:21" ht="15.75" customHeight="1" x14ac:dyDescent="0.25">
      <c r="A5" s="868" t="s">
        <v>88</v>
      </c>
      <c r="B5" s="12" t="s">
        <v>58</v>
      </c>
      <c r="C5" s="181">
        <v>52.1</v>
      </c>
      <c r="D5" s="151">
        <v>43882</v>
      </c>
      <c r="E5" s="145">
        <v>18672.919999999998</v>
      </c>
      <c r="F5" s="81">
        <v>686</v>
      </c>
      <c r="G5" s="48">
        <f>F62</f>
        <v>18672.920000000002</v>
      </c>
      <c r="H5" s="179">
        <f>E5+E6-G5+E4</f>
        <v>-3.637978807091713E-12</v>
      </c>
      <c r="L5" s="868" t="s">
        <v>95</v>
      </c>
      <c r="M5" s="12" t="s">
        <v>58</v>
      </c>
      <c r="N5" s="181">
        <v>40</v>
      </c>
      <c r="O5" s="151">
        <v>43958</v>
      </c>
      <c r="P5" s="145">
        <v>9254.7999999999993</v>
      </c>
      <c r="Q5" s="81">
        <v>340</v>
      </c>
      <c r="R5" s="48">
        <f>Q62</f>
        <v>9527</v>
      </c>
      <c r="S5" s="179">
        <f>P5+P6-R5+P4</f>
        <v>9254.7999999999993</v>
      </c>
    </row>
    <row r="6" spans="1:21" ht="15.75" customHeight="1" thickBot="1" x14ac:dyDescent="0.3">
      <c r="A6" s="868"/>
      <c r="B6" s="183" t="s">
        <v>42</v>
      </c>
      <c r="C6" s="181"/>
      <c r="D6" s="151"/>
      <c r="E6" s="87"/>
      <c r="F6" s="69"/>
      <c r="L6" s="868"/>
      <c r="M6" s="183" t="s">
        <v>42</v>
      </c>
      <c r="N6" s="181">
        <v>49.5</v>
      </c>
      <c r="O6" s="151">
        <v>30.5</v>
      </c>
      <c r="P6" s="87">
        <v>9254.7999999999993</v>
      </c>
      <c r="Q6" s="69">
        <v>340</v>
      </c>
    </row>
    <row r="7" spans="1:21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1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1" t="s">
        <v>32</v>
      </c>
      <c r="B8" s="2">
        <v>27.22</v>
      </c>
      <c r="C8" s="15">
        <v>24</v>
      </c>
      <c r="D8" s="76">
        <f>C8*B8</f>
        <v>653.28</v>
      </c>
      <c r="E8" s="456">
        <v>43906</v>
      </c>
      <c r="F8" s="76">
        <f>D8</f>
        <v>653.28</v>
      </c>
      <c r="G8" s="77" t="s">
        <v>103</v>
      </c>
      <c r="H8" s="78">
        <v>58</v>
      </c>
      <c r="I8" s="276">
        <f>E5-F8+E4+E6</f>
        <v>18019.64</v>
      </c>
      <c r="J8" s="81">
        <f>F5-C8+F4+F6</f>
        <v>662</v>
      </c>
      <c r="L8" s="61" t="s">
        <v>32</v>
      </c>
      <c r="M8" s="2">
        <v>27.22</v>
      </c>
      <c r="N8" s="15">
        <v>52</v>
      </c>
      <c r="O8" s="76">
        <f>N8*M8</f>
        <v>1415.44</v>
      </c>
      <c r="P8" s="456">
        <v>43962</v>
      </c>
      <c r="Q8" s="76">
        <f>O8</f>
        <v>1415.44</v>
      </c>
      <c r="R8" s="77" t="s">
        <v>262</v>
      </c>
      <c r="S8" s="78">
        <v>52</v>
      </c>
      <c r="T8" s="276">
        <f>P5-Q8+P4+P6</f>
        <v>17366.359999999997</v>
      </c>
      <c r="U8" s="81">
        <f>Q5-N8+Q4+Q6</f>
        <v>638</v>
      </c>
    </row>
    <row r="9" spans="1:21" x14ac:dyDescent="0.25">
      <c r="A9" s="147"/>
      <c r="B9" s="2">
        <v>27.22</v>
      </c>
      <c r="C9" s="15">
        <v>24</v>
      </c>
      <c r="D9" s="76">
        <f>C9*B9</f>
        <v>653.28</v>
      </c>
      <c r="E9" s="456">
        <v>43909</v>
      </c>
      <c r="F9" s="76">
        <f>D9</f>
        <v>653.28</v>
      </c>
      <c r="G9" s="77" t="s">
        <v>104</v>
      </c>
      <c r="H9" s="78">
        <v>58</v>
      </c>
      <c r="I9" s="276">
        <f>I8-F9</f>
        <v>17366.36</v>
      </c>
      <c r="J9" s="81">
        <f>J8-C9</f>
        <v>638</v>
      </c>
      <c r="L9" s="147"/>
      <c r="M9" s="2">
        <v>27.22</v>
      </c>
      <c r="N9" s="15">
        <v>50</v>
      </c>
      <c r="O9" s="76">
        <f>N9*M9</f>
        <v>1361</v>
      </c>
      <c r="P9" s="456">
        <v>43966</v>
      </c>
      <c r="Q9" s="76">
        <f>O9</f>
        <v>1361</v>
      </c>
      <c r="R9" s="77" t="s">
        <v>274</v>
      </c>
      <c r="S9" s="78">
        <v>52</v>
      </c>
      <c r="T9" s="276">
        <f>T8-Q9</f>
        <v>16005.359999999997</v>
      </c>
      <c r="U9" s="81">
        <f>U8-N9</f>
        <v>588</v>
      </c>
    </row>
    <row r="10" spans="1:21" x14ac:dyDescent="0.25">
      <c r="A10" s="148"/>
      <c r="B10" s="2">
        <v>27.22</v>
      </c>
      <c r="C10" s="15">
        <v>24</v>
      </c>
      <c r="D10" s="101">
        <v>653.28</v>
      </c>
      <c r="E10" s="457">
        <v>43910</v>
      </c>
      <c r="F10" s="76">
        <v>653.28</v>
      </c>
      <c r="G10" s="77" t="s">
        <v>105</v>
      </c>
      <c r="H10" s="78">
        <v>58</v>
      </c>
      <c r="I10" s="276">
        <f t="shared" ref="I10:I60" si="0">I9-F10</f>
        <v>16713.080000000002</v>
      </c>
      <c r="J10" s="81">
        <f t="shared" ref="J10:J60" si="1">J9-C10</f>
        <v>614</v>
      </c>
      <c r="L10" s="148"/>
      <c r="M10" s="2">
        <v>27.22</v>
      </c>
      <c r="N10" s="15">
        <v>36</v>
      </c>
      <c r="O10" s="76">
        <f t="shared" ref="O10:O12" si="2">N10*M10</f>
        <v>979.92</v>
      </c>
      <c r="P10" s="457">
        <v>43970</v>
      </c>
      <c r="Q10" s="76">
        <f t="shared" ref="Q10:Q12" si="3">O10</f>
        <v>979.92</v>
      </c>
      <c r="R10" s="77" t="s">
        <v>278</v>
      </c>
      <c r="S10" s="78">
        <v>52</v>
      </c>
      <c r="T10" s="276">
        <f t="shared" ref="T10:T60" si="4">T9-Q10</f>
        <v>15025.439999999997</v>
      </c>
      <c r="U10" s="81">
        <f t="shared" ref="U10:U60" si="5">U9-N10</f>
        <v>552</v>
      </c>
    </row>
    <row r="11" spans="1:21" x14ac:dyDescent="0.25">
      <c r="A11" s="61" t="s">
        <v>33</v>
      </c>
      <c r="B11" s="2">
        <v>27.22</v>
      </c>
      <c r="C11" s="55">
        <v>24</v>
      </c>
      <c r="D11" s="542">
        <f>C11*B11</f>
        <v>653.28</v>
      </c>
      <c r="E11" s="456">
        <v>43911</v>
      </c>
      <c r="F11" s="76">
        <f>D11</f>
        <v>653.28</v>
      </c>
      <c r="G11" s="77" t="s">
        <v>106</v>
      </c>
      <c r="H11" s="78">
        <v>58</v>
      </c>
      <c r="I11" s="276">
        <f t="shared" si="0"/>
        <v>16059.800000000001</v>
      </c>
      <c r="J11" s="81">
        <f t="shared" si="1"/>
        <v>590</v>
      </c>
      <c r="L11" s="61" t="s">
        <v>33</v>
      </c>
      <c r="M11" s="2">
        <v>27.22</v>
      </c>
      <c r="N11" s="55">
        <v>36</v>
      </c>
      <c r="O11" s="76">
        <f t="shared" si="2"/>
        <v>979.92</v>
      </c>
      <c r="P11" s="456">
        <v>43971</v>
      </c>
      <c r="Q11" s="76">
        <f t="shared" si="3"/>
        <v>979.92</v>
      </c>
      <c r="R11" s="77" t="s">
        <v>281</v>
      </c>
      <c r="S11" s="78">
        <v>52</v>
      </c>
      <c r="T11" s="276">
        <f t="shared" si="4"/>
        <v>14045.519999999997</v>
      </c>
      <c r="U11" s="81">
        <f t="shared" si="5"/>
        <v>516</v>
      </c>
    </row>
    <row r="12" spans="1:21" x14ac:dyDescent="0.25">
      <c r="A12" s="147"/>
      <c r="B12" s="2">
        <v>27.22</v>
      </c>
      <c r="C12" s="15">
        <v>24</v>
      </c>
      <c r="D12" s="76">
        <f>C12*B12</f>
        <v>653.28</v>
      </c>
      <c r="E12" s="456">
        <v>43915</v>
      </c>
      <c r="F12" s="76">
        <f>D12</f>
        <v>653.28</v>
      </c>
      <c r="G12" s="77" t="s">
        <v>107</v>
      </c>
      <c r="H12" s="78">
        <v>58</v>
      </c>
      <c r="I12" s="276">
        <f t="shared" si="0"/>
        <v>15406.52</v>
      </c>
      <c r="J12" s="81">
        <f t="shared" si="1"/>
        <v>566</v>
      </c>
      <c r="L12" s="147"/>
      <c r="M12" s="2">
        <v>27.22</v>
      </c>
      <c r="N12" s="15">
        <v>36</v>
      </c>
      <c r="O12" s="76">
        <f t="shared" si="2"/>
        <v>979.92</v>
      </c>
      <c r="P12" s="456">
        <v>43976</v>
      </c>
      <c r="Q12" s="76">
        <f t="shared" si="3"/>
        <v>979.92</v>
      </c>
      <c r="R12" s="77" t="s">
        <v>294</v>
      </c>
      <c r="S12" s="78">
        <v>52</v>
      </c>
      <c r="T12" s="276">
        <f t="shared" si="4"/>
        <v>13065.599999999997</v>
      </c>
      <c r="U12" s="81">
        <f t="shared" si="5"/>
        <v>480</v>
      </c>
    </row>
    <row r="13" spans="1:21" x14ac:dyDescent="0.25">
      <c r="A13" s="81"/>
      <c r="B13" s="2">
        <v>27.22</v>
      </c>
      <c r="C13" s="15">
        <v>1</v>
      </c>
      <c r="D13" s="101">
        <f t="shared" ref="D13:D16" si="6">C13*B13</f>
        <v>27.22</v>
      </c>
      <c r="E13" s="457">
        <v>43917</v>
      </c>
      <c r="F13" s="76">
        <f t="shared" ref="F13:F16" si="7">D13</f>
        <v>27.22</v>
      </c>
      <c r="G13" s="77" t="s">
        <v>108</v>
      </c>
      <c r="H13" s="78">
        <v>58</v>
      </c>
      <c r="I13" s="276">
        <f t="shared" si="0"/>
        <v>15379.300000000001</v>
      </c>
      <c r="J13" s="81">
        <f t="shared" si="1"/>
        <v>565</v>
      </c>
      <c r="L13" s="81"/>
      <c r="M13" s="2">
        <v>27.22</v>
      </c>
      <c r="N13" s="15">
        <v>140</v>
      </c>
      <c r="O13" s="101">
        <f t="shared" ref="O13:O61" si="8">N13*M13</f>
        <v>3810.7999999999997</v>
      </c>
      <c r="P13" s="457">
        <v>43976</v>
      </c>
      <c r="Q13" s="76">
        <f t="shared" ref="Q13:Q61" si="9">O13</f>
        <v>3810.7999999999997</v>
      </c>
      <c r="R13" s="77" t="s">
        <v>296</v>
      </c>
      <c r="S13" s="78">
        <v>52</v>
      </c>
      <c r="T13" s="276">
        <f t="shared" si="4"/>
        <v>9254.7999999999975</v>
      </c>
      <c r="U13" s="81">
        <f t="shared" si="5"/>
        <v>340</v>
      </c>
    </row>
    <row r="14" spans="1:21" x14ac:dyDescent="0.25">
      <c r="B14" s="2">
        <v>27.22</v>
      </c>
      <c r="C14" s="15">
        <v>96</v>
      </c>
      <c r="D14" s="101">
        <f t="shared" si="6"/>
        <v>2613.12</v>
      </c>
      <c r="E14" s="455">
        <v>43917</v>
      </c>
      <c r="F14" s="76">
        <f t="shared" si="7"/>
        <v>2613.12</v>
      </c>
      <c r="G14" s="77" t="s">
        <v>109</v>
      </c>
      <c r="H14" s="78">
        <v>58</v>
      </c>
      <c r="I14" s="276">
        <f t="shared" si="0"/>
        <v>12766.18</v>
      </c>
      <c r="J14" s="81">
        <f t="shared" si="1"/>
        <v>469</v>
      </c>
      <c r="M14" s="2">
        <v>27.22</v>
      </c>
      <c r="N14" s="15"/>
      <c r="O14" s="101">
        <f t="shared" si="8"/>
        <v>0</v>
      </c>
      <c r="P14" s="455"/>
      <c r="Q14" s="76">
        <f t="shared" si="9"/>
        <v>0</v>
      </c>
      <c r="R14" s="77"/>
      <c r="S14" s="78"/>
      <c r="T14" s="276">
        <f t="shared" si="4"/>
        <v>9254.7999999999975</v>
      </c>
      <c r="U14" s="81">
        <f t="shared" si="5"/>
        <v>340</v>
      </c>
    </row>
    <row r="15" spans="1:21" x14ac:dyDescent="0.25">
      <c r="B15" s="2">
        <v>27.22</v>
      </c>
      <c r="C15" s="15">
        <v>30</v>
      </c>
      <c r="D15" s="101">
        <f t="shared" si="6"/>
        <v>816.59999999999991</v>
      </c>
      <c r="E15" s="455">
        <v>43917</v>
      </c>
      <c r="F15" s="76">
        <f t="shared" si="7"/>
        <v>816.59999999999991</v>
      </c>
      <c r="G15" s="77" t="s">
        <v>110</v>
      </c>
      <c r="H15" s="78">
        <v>58</v>
      </c>
      <c r="I15" s="276">
        <f t="shared" si="0"/>
        <v>11949.58</v>
      </c>
      <c r="J15" s="81">
        <f t="shared" si="1"/>
        <v>439</v>
      </c>
      <c r="M15" s="2">
        <v>27.22</v>
      </c>
      <c r="N15" s="15"/>
      <c r="O15" s="101">
        <f t="shared" si="8"/>
        <v>0</v>
      </c>
      <c r="P15" s="455"/>
      <c r="Q15" s="76">
        <f t="shared" si="9"/>
        <v>0</v>
      </c>
      <c r="R15" s="77"/>
      <c r="S15" s="78"/>
      <c r="T15" s="276">
        <f t="shared" si="4"/>
        <v>9254.7999999999975</v>
      </c>
      <c r="U15" s="81">
        <f t="shared" si="5"/>
        <v>340</v>
      </c>
    </row>
    <row r="16" spans="1:21" x14ac:dyDescent="0.25">
      <c r="B16" s="2">
        <v>27.22</v>
      </c>
      <c r="C16" s="15">
        <v>24</v>
      </c>
      <c r="D16" s="101">
        <f t="shared" si="6"/>
        <v>653.28</v>
      </c>
      <c r="E16" s="455">
        <v>43918</v>
      </c>
      <c r="F16" s="76">
        <f t="shared" si="7"/>
        <v>653.28</v>
      </c>
      <c r="G16" s="77" t="s">
        <v>112</v>
      </c>
      <c r="H16" s="78">
        <v>58</v>
      </c>
      <c r="I16" s="276">
        <f t="shared" si="0"/>
        <v>11296.3</v>
      </c>
      <c r="J16" s="81">
        <f t="shared" si="1"/>
        <v>415</v>
      </c>
      <c r="M16" s="2">
        <v>27.22</v>
      </c>
      <c r="N16" s="15"/>
      <c r="O16" s="101">
        <f t="shared" si="8"/>
        <v>0</v>
      </c>
      <c r="P16" s="455"/>
      <c r="Q16" s="76">
        <f t="shared" si="9"/>
        <v>0</v>
      </c>
      <c r="R16" s="77"/>
      <c r="S16" s="78"/>
      <c r="T16" s="276">
        <f t="shared" si="4"/>
        <v>9254.7999999999975</v>
      </c>
      <c r="U16" s="81">
        <f t="shared" si="5"/>
        <v>340</v>
      </c>
    </row>
    <row r="17" spans="1:21" x14ac:dyDescent="0.25">
      <c r="B17" s="2">
        <v>27.22</v>
      </c>
      <c r="C17" s="15">
        <v>24</v>
      </c>
      <c r="D17" s="723">
        <f t="shared" ref="D17:D61" si="10">C17*B17</f>
        <v>653.28</v>
      </c>
      <c r="E17" s="724">
        <v>43932</v>
      </c>
      <c r="F17" s="723">
        <f t="shared" ref="F17:F61" si="11">D17</f>
        <v>653.28</v>
      </c>
      <c r="G17" s="291" t="s">
        <v>133</v>
      </c>
      <c r="H17" s="271">
        <v>58</v>
      </c>
      <c r="I17" s="276">
        <f t="shared" si="0"/>
        <v>10643.019999999999</v>
      </c>
      <c r="J17" s="81">
        <f t="shared" si="1"/>
        <v>391</v>
      </c>
      <c r="M17" s="2">
        <v>27.22</v>
      </c>
      <c r="N17" s="15"/>
      <c r="O17" s="76">
        <f t="shared" si="8"/>
        <v>0</v>
      </c>
      <c r="P17" s="456"/>
      <c r="Q17" s="76">
        <f t="shared" si="9"/>
        <v>0</v>
      </c>
      <c r="R17" s="77"/>
      <c r="S17" s="78"/>
      <c r="T17" s="276">
        <f t="shared" si="4"/>
        <v>9254.7999999999975</v>
      </c>
      <c r="U17" s="81">
        <f t="shared" si="5"/>
        <v>340</v>
      </c>
    </row>
    <row r="18" spans="1:21" x14ac:dyDescent="0.25">
      <c r="B18" s="2">
        <v>27.22</v>
      </c>
      <c r="C18" s="15">
        <v>24</v>
      </c>
      <c r="D18" s="723">
        <f t="shared" si="10"/>
        <v>653.28</v>
      </c>
      <c r="E18" s="724">
        <v>43932</v>
      </c>
      <c r="F18" s="723">
        <f t="shared" si="11"/>
        <v>653.28</v>
      </c>
      <c r="G18" s="291" t="s">
        <v>135</v>
      </c>
      <c r="H18" s="271">
        <v>58</v>
      </c>
      <c r="I18" s="276">
        <f t="shared" si="0"/>
        <v>9989.739999999998</v>
      </c>
      <c r="J18" s="81">
        <f t="shared" si="1"/>
        <v>367</v>
      </c>
      <c r="M18" s="2">
        <v>27.22</v>
      </c>
      <c r="N18" s="15"/>
      <c r="O18" s="76">
        <f t="shared" si="8"/>
        <v>0</v>
      </c>
      <c r="P18" s="456"/>
      <c r="Q18" s="76">
        <f t="shared" si="9"/>
        <v>0</v>
      </c>
      <c r="R18" s="77"/>
      <c r="S18" s="78"/>
      <c r="T18" s="276">
        <f t="shared" si="4"/>
        <v>9254.7999999999975</v>
      </c>
      <c r="U18" s="81">
        <f t="shared" si="5"/>
        <v>340</v>
      </c>
    </row>
    <row r="19" spans="1:21" x14ac:dyDescent="0.25">
      <c r="B19" s="2">
        <v>27.22</v>
      </c>
      <c r="C19" s="15">
        <v>24</v>
      </c>
      <c r="D19" s="725">
        <f t="shared" si="10"/>
        <v>653.28</v>
      </c>
      <c r="E19" s="726">
        <v>43932</v>
      </c>
      <c r="F19" s="723">
        <f t="shared" si="11"/>
        <v>653.28</v>
      </c>
      <c r="G19" s="291" t="s">
        <v>132</v>
      </c>
      <c r="H19" s="271">
        <v>58</v>
      </c>
      <c r="I19" s="276">
        <f t="shared" si="0"/>
        <v>9336.4599999999973</v>
      </c>
      <c r="J19" s="81">
        <f t="shared" si="1"/>
        <v>343</v>
      </c>
      <c r="M19" s="2">
        <v>27.22</v>
      </c>
      <c r="N19" s="15"/>
      <c r="O19" s="547">
        <f t="shared" si="8"/>
        <v>0</v>
      </c>
      <c r="P19" s="455"/>
      <c r="Q19" s="76">
        <f t="shared" si="9"/>
        <v>0</v>
      </c>
      <c r="R19" s="77"/>
      <c r="S19" s="78"/>
      <c r="T19" s="276">
        <f t="shared" si="4"/>
        <v>9254.7999999999975</v>
      </c>
      <c r="U19" s="81">
        <f t="shared" si="5"/>
        <v>340</v>
      </c>
    </row>
    <row r="20" spans="1:21" x14ac:dyDescent="0.25">
      <c r="B20" s="2">
        <v>27.22</v>
      </c>
      <c r="C20" s="15">
        <f>24+24+24</f>
        <v>72</v>
      </c>
      <c r="D20" s="725">
        <f t="shared" si="10"/>
        <v>1959.84</v>
      </c>
      <c r="E20" s="726">
        <v>43934</v>
      </c>
      <c r="F20" s="723">
        <f t="shared" si="11"/>
        <v>1959.84</v>
      </c>
      <c r="G20" s="291" t="s">
        <v>136</v>
      </c>
      <c r="H20" s="271">
        <v>58</v>
      </c>
      <c r="I20" s="276">
        <f t="shared" si="0"/>
        <v>7376.6199999999972</v>
      </c>
      <c r="J20" s="81">
        <f t="shared" si="1"/>
        <v>271</v>
      </c>
      <c r="M20" s="2">
        <v>27.22</v>
      </c>
      <c r="N20" s="15"/>
      <c r="O20" s="547">
        <f t="shared" si="8"/>
        <v>0</v>
      </c>
      <c r="P20" s="455"/>
      <c r="Q20" s="76">
        <f t="shared" si="9"/>
        <v>0</v>
      </c>
      <c r="R20" s="77"/>
      <c r="S20" s="78"/>
      <c r="T20" s="276">
        <f t="shared" si="4"/>
        <v>9254.7999999999975</v>
      </c>
      <c r="U20" s="81">
        <f t="shared" si="5"/>
        <v>340</v>
      </c>
    </row>
    <row r="21" spans="1:21" x14ac:dyDescent="0.25">
      <c r="A21" t="s">
        <v>22</v>
      </c>
      <c r="B21" s="2">
        <v>27.22</v>
      </c>
      <c r="C21" s="15">
        <v>24</v>
      </c>
      <c r="D21" s="725">
        <f t="shared" si="10"/>
        <v>653.28</v>
      </c>
      <c r="E21" s="726">
        <v>43945</v>
      </c>
      <c r="F21" s="723">
        <f t="shared" si="11"/>
        <v>653.28</v>
      </c>
      <c r="G21" s="291" t="s">
        <v>137</v>
      </c>
      <c r="H21" s="271">
        <v>58</v>
      </c>
      <c r="I21" s="276">
        <f t="shared" si="0"/>
        <v>6723.3399999999974</v>
      </c>
      <c r="J21" s="81">
        <f t="shared" si="1"/>
        <v>247</v>
      </c>
      <c r="L21" t="s">
        <v>22</v>
      </c>
      <c r="M21" s="2">
        <v>27.22</v>
      </c>
      <c r="N21" s="15"/>
      <c r="O21" s="547">
        <f t="shared" si="8"/>
        <v>0</v>
      </c>
      <c r="P21" s="455"/>
      <c r="Q21" s="76">
        <f t="shared" si="9"/>
        <v>0</v>
      </c>
      <c r="R21" s="77"/>
      <c r="S21" s="78"/>
      <c r="T21" s="276">
        <f t="shared" si="4"/>
        <v>9254.7999999999975</v>
      </c>
      <c r="U21" s="81">
        <f t="shared" si="5"/>
        <v>340</v>
      </c>
    </row>
    <row r="22" spans="1:21" x14ac:dyDescent="0.25">
      <c r="B22" s="2">
        <v>27.22</v>
      </c>
      <c r="C22" s="15">
        <v>24</v>
      </c>
      <c r="D22" s="723">
        <f t="shared" si="10"/>
        <v>653.28</v>
      </c>
      <c r="E22" s="724">
        <v>43945</v>
      </c>
      <c r="F22" s="723">
        <f t="shared" si="11"/>
        <v>653.28</v>
      </c>
      <c r="G22" s="291" t="s">
        <v>137</v>
      </c>
      <c r="H22" s="271">
        <v>58</v>
      </c>
      <c r="I22" s="276">
        <f t="shared" si="0"/>
        <v>6070.0599999999977</v>
      </c>
      <c r="J22" s="81">
        <f t="shared" si="1"/>
        <v>223</v>
      </c>
      <c r="M22" s="2">
        <v>27.22</v>
      </c>
      <c r="N22" s="15"/>
      <c r="O22" s="76">
        <f t="shared" si="8"/>
        <v>0</v>
      </c>
      <c r="P22" s="456"/>
      <c r="Q22" s="76">
        <f t="shared" si="9"/>
        <v>0</v>
      </c>
      <c r="R22" s="77"/>
      <c r="S22" s="78"/>
      <c r="T22" s="276">
        <f t="shared" si="4"/>
        <v>9254.7999999999975</v>
      </c>
      <c r="U22" s="81">
        <f t="shared" si="5"/>
        <v>340</v>
      </c>
    </row>
    <row r="23" spans="1:21" x14ac:dyDescent="0.25">
      <c r="B23" s="2">
        <v>27.22</v>
      </c>
      <c r="C23" s="15">
        <v>24</v>
      </c>
      <c r="D23" s="725">
        <f t="shared" si="10"/>
        <v>653.28</v>
      </c>
      <c r="E23" s="726">
        <v>43948</v>
      </c>
      <c r="F23" s="723">
        <f t="shared" si="11"/>
        <v>653.28</v>
      </c>
      <c r="G23" s="291" t="s">
        <v>139</v>
      </c>
      <c r="H23" s="271">
        <v>58</v>
      </c>
      <c r="I23" s="276">
        <f t="shared" si="0"/>
        <v>5416.7799999999979</v>
      </c>
      <c r="J23" s="81">
        <f t="shared" si="1"/>
        <v>199</v>
      </c>
      <c r="M23" s="2">
        <v>27.22</v>
      </c>
      <c r="N23" s="15"/>
      <c r="O23" s="547">
        <f t="shared" si="8"/>
        <v>0</v>
      </c>
      <c r="P23" s="455"/>
      <c r="Q23" s="76">
        <f t="shared" si="9"/>
        <v>0</v>
      </c>
      <c r="R23" s="77"/>
      <c r="S23" s="78"/>
      <c r="T23" s="276">
        <f t="shared" si="4"/>
        <v>9254.7999999999975</v>
      </c>
      <c r="U23" s="81">
        <f t="shared" si="5"/>
        <v>340</v>
      </c>
    </row>
    <row r="24" spans="1:21" x14ac:dyDescent="0.25">
      <c r="B24" s="2">
        <v>27.22</v>
      </c>
      <c r="C24" s="15">
        <v>24</v>
      </c>
      <c r="D24" s="723">
        <f t="shared" si="10"/>
        <v>653.28</v>
      </c>
      <c r="E24" s="724">
        <v>43948</v>
      </c>
      <c r="F24" s="723">
        <f t="shared" si="11"/>
        <v>653.28</v>
      </c>
      <c r="G24" s="291" t="s">
        <v>139</v>
      </c>
      <c r="H24" s="271">
        <v>58</v>
      </c>
      <c r="I24" s="276">
        <f t="shared" si="0"/>
        <v>4763.4999999999982</v>
      </c>
      <c r="J24" s="81">
        <f t="shared" si="1"/>
        <v>175</v>
      </c>
      <c r="M24" s="2">
        <v>27.22</v>
      </c>
      <c r="N24" s="15"/>
      <c r="O24" s="76">
        <f t="shared" si="8"/>
        <v>0</v>
      </c>
      <c r="P24" s="456"/>
      <c r="Q24" s="76">
        <f t="shared" si="9"/>
        <v>0</v>
      </c>
      <c r="R24" s="77"/>
      <c r="S24" s="78"/>
      <c r="T24" s="276">
        <f t="shared" si="4"/>
        <v>9254.7999999999975</v>
      </c>
      <c r="U24" s="81">
        <f t="shared" si="5"/>
        <v>340</v>
      </c>
    </row>
    <row r="25" spans="1:21" x14ac:dyDescent="0.25">
      <c r="B25" s="2">
        <v>27.22</v>
      </c>
      <c r="C25" s="15">
        <v>29</v>
      </c>
      <c r="D25" s="723">
        <f t="shared" si="10"/>
        <v>789.38</v>
      </c>
      <c r="E25" s="724">
        <v>43949</v>
      </c>
      <c r="F25" s="723">
        <f t="shared" si="11"/>
        <v>789.38</v>
      </c>
      <c r="G25" s="291" t="s">
        <v>141</v>
      </c>
      <c r="H25" s="271">
        <v>58</v>
      </c>
      <c r="I25" s="276">
        <f t="shared" si="0"/>
        <v>3974.1199999999981</v>
      </c>
      <c r="J25" s="81">
        <f t="shared" si="1"/>
        <v>146</v>
      </c>
      <c r="M25" s="2">
        <v>27.22</v>
      </c>
      <c r="N25" s="15"/>
      <c r="O25" s="76">
        <f t="shared" si="8"/>
        <v>0</v>
      </c>
      <c r="P25" s="456"/>
      <c r="Q25" s="76">
        <f t="shared" si="9"/>
        <v>0</v>
      </c>
      <c r="R25" s="77"/>
      <c r="S25" s="78"/>
      <c r="T25" s="276">
        <f t="shared" si="4"/>
        <v>9254.7999999999975</v>
      </c>
      <c r="U25" s="81">
        <f t="shared" si="5"/>
        <v>340</v>
      </c>
    </row>
    <row r="26" spans="1:21" x14ac:dyDescent="0.25">
      <c r="B26" s="2">
        <v>27.22</v>
      </c>
      <c r="C26" s="15">
        <v>28</v>
      </c>
      <c r="D26" s="723">
        <f t="shared" si="10"/>
        <v>762.16</v>
      </c>
      <c r="E26" s="724">
        <v>43955</v>
      </c>
      <c r="F26" s="723">
        <f t="shared" si="11"/>
        <v>762.16</v>
      </c>
      <c r="G26" s="291" t="s">
        <v>152</v>
      </c>
      <c r="H26" s="271">
        <v>58</v>
      </c>
      <c r="I26" s="276">
        <f t="shared" si="0"/>
        <v>3211.9599999999982</v>
      </c>
      <c r="J26" s="81">
        <f t="shared" si="1"/>
        <v>118</v>
      </c>
      <c r="M26" s="2">
        <v>27.22</v>
      </c>
      <c r="N26" s="15"/>
      <c r="O26" s="76">
        <f t="shared" si="8"/>
        <v>0</v>
      </c>
      <c r="P26" s="456"/>
      <c r="Q26" s="76">
        <f t="shared" si="9"/>
        <v>0</v>
      </c>
      <c r="R26" s="77"/>
      <c r="S26" s="78"/>
      <c r="T26" s="276">
        <f t="shared" si="4"/>
        <v>9254.7999999999975</v>
      </c>
      <c r="U26" s="81">
        <f t="shared" si="5"/>
        <v>340</v>
      </c>
    </row>
    <row r="27" spans="1:21" x14ac:dyDescent="0.25">
      <c r="B27" s="2">
        <v>27.22</v>
      </c>
      <c r="C27" s="15">
        <v>24</v>
      </c>
      <c r="D27" s="282">
        <f t="shared" si="10"/>
        <v>653.28</v>
      </c>
      <c r="E27" s="458">
        <v>43957</v>
      </c>
      <c r="F27" s="282">
        <f t="shared" si="11"/>
        <v>653.28</v>
      </c>
      <c r="G27" s="206" t="s">
        <v>248</v>
      </c>
      <c r="H27" s="129">
        <v>58</v>
      </c>
      <c r="I27" s="276">
        <f t="shared" si="0"/>
        <v>2558.6799999999985</v>
      </c>
      <c r="J27" s="81">
        <f t="shared" si="1"/>
        <v>94</v>
      </c>
      <c r="M27" s="2">
        <v>27.22</v>
      </c>
      <c r="N27" s="15"/>
      <c r="O27" s="76">
        <f t="shared" si="8"/>
        <v>0</v>
      </c>
      <c r="P27" s="456"/>
      <c r="Q27" s="76">
        <f t="shared" si="9"/>
        <v>0</v>
      </c>
      <c r="R27" s="77"/>
      <c r="S27" s="78"/>
      <c r="T27" s="276">
        <f t="shared" si="4"/>
        <v>9254.7999999999975</v>
      </c>
      <c r="U27" s="81">
        <f t="shared" si="5"/>
        <v>340</v>
      </c>
    </row>
    <row r="28" spans="1:21" x14ac:dyDescent="0.25">
      <c r="B28" s="2">
        <v>27.22</v>
      </c>
      <c r="C28" s="15">
        <v>60</v>
      </c>
      <c r="D28" s="282">
        <f t="shared" si="10"/>
        <v>1633.1999999999998</v>
      </c>
      <c r="E28" s="458">
        <v>43959</v>
      </c>
      <c r="F28" s="282">
        <f t="shared" si="11"/>
        <v>1633.1999999999998</v>
      </c>
      <c r="G28" s="206" t="s">
        <v>252</v>
      </c>
      <c r="H28" s="129">
        <v>52</v>
      </c>
      <c r="I28" s="276">
        <f t="shared" si="0"/>
        <v>925.47999999999865</v>
      </c>
      <c r="J28" s="81">
        <f t="shared" si="1"/>
        <v>34</v>
      </c>
      <c r="M28" s="2">
        <v>27.22</v>
      </c>
      <c r="N28" s="15"/>
      <c r="O28" s="76">
        <f t="shared" si="8"/>
        <v>0</v>
      </c>
      <c r="P28" s="456"/>
      <c r="Q28" s="76">
        <f t="shared" si="9"/>
        <v>0</v>
      </c>
      <c r="R28" s="77"/>
      <c r="S28" s="78"/>
      <c r="T28" s="276">
        <f t="shared" si="4"/>
        <v>9254.7999999999975</v>
      </c>
      <c r="U28" s="81">
        <f t="shared" si="5"/>
        <v>340</v>
      </c>
    </row>
    <row r="29" spans="1:21" x14ac:dyDescent="0.25">
      <c r="B29" s="2">
        <v>27.22</v>
      </c>
      <c r="C29" s="15">
        <v>24</v>
      </c>
      <c r="D29" s="282">
        <f t="shared" si="10"/>
        <v>653.28</v>
      </c>
      <c r="E29" s="458">
        <v>43962</v>
      </c>
      <c r="F29" s="282">
        <f t="shared" si="11"/>
        <v>653.28</v>
      </c>
      <c r="G29" s="206" t="s">
        <v>260</v>
      </c>
      <c r="H29" s="129">
        <v>52</v>
      </c>
      <c r="I29" s="276">
        <f t="shared" si="0"/>
        <v>272.19999999999868</v>
      </c>
      <c r="J29" s="81">
        <f t="shared" si="1"/>
        <v>10</v>
      </c>
      <c r="M29" s="2">
        <v>27.22</v>
      </c>
      <c r="N29" s="15"/>
      <c r="O29" s="76">
        <f t="shared" si="8"/>
        <v>0</v>
      </c>
      <c r="P29" s="456"/>
      <c r="Q29" s="76">
        <f t="shared" si="9"/>
        <v>0</v>
      </c>
      <c r="R29" s="77"/>
      <c r="S29" s="78"/>
      <c r="T29" s="276">
        <f t="shared" si="4"/>
        <v>9254.7999999999975</v>
      </c>
      <c r="U29" s="81">
        <f t="shared" si="5"/>
        <v>340</v>
      </c>
    </row>
    <row r="30" spans="1:21" x14ac:dyDescent="0.25">
      <c r="B30" s="2">
        <v>27.22</v>
      </c>
      <c r="C30" s="15"/>
      <c r="D30" s="282">
        <f t="shared" si="10"/>
        <v>0</v>
      </c>
      <c r="E30" s="458"/>
      <c r="F30" s="282">
        <f t="shared" si="11"/>
        <v>0</v>
      </c>
      <c r="G30" s="206"/>
      <c r="H30" s="129"/>
      <c r="I30" s="276">
        <f t="shared" si="0"/>
        <v>272.19999999999868</v>
      </c>
      <c r="J30" s="81">
        <f t="shared" si="1"/>
        <v>10</v>
      </c>
      <c r="M30" s="2">
        <v>27.22</v>
      </c>
      <c r="N30" s="15"/>
      <c r="O30" s="76">
        <f t="shared" si="8"/>
        <v>0</v>
      </c>
      <c r="P30" s="456"/>
      <c r="Q30" s="76">
        <f t="shared" si="9"/>
        <v>0</v>
      </c>
      <c r="R30" s="77"/>
      <c r="S30" s="78"/>
      <c r="T30" s="276">
        <f t="shared" si="4"/>
        <v>9254.7999999999975</v>
      </c>
      <c r="U30" s="81">
        <f t="shared" si="5"/>
        <v>340</v>
      </c>
    </row>
    <row r="31" spans="1:21" x14ac:dyDescent="0.25">
      <c r="B31" s="2">
        <v>27.22</v>
      </c>
      <c r="C31" s="15"/>
      <c r="D31" s="282">
        <f t="shared" si="10"/>
        <v>0</v>
      </c>
      <c r="E31" s="458"/>
      <c r="F31" s="282">
        <f t="shared" si="11"/>
        <v>0</v>
      </c>
      <c r="G31" s="206"/>
      <c r="H31" s="129"/>
      <c r="I31" s="276">
        <f t="shared" si="0"/>
        <v>272.19999999999868</v>
      </c>
      <c r="J31" s="81">
        <f t="shared" si="1"/>
        <v>10</v>
      </c>
      <c r="M31" s="2">
        <v>27.22</v>
      </c>
      <c r="N31" s="15"/>
      <c r="O31" s="76">
        <f t="shared" si="8"/>
        <v>0</v>
      </c>
      <c r="P31" s="456"/>
      <c r="Q31" s="76">
        <f t="shared" si="9"/>
        <v>0</v>
      </c>
      <c r="R31" s="77"/>
      <c r="S31" s="78"/>
      <c r="T31" s="276">
        <f t="shared" si="4"/>
        <v>9254.7999999999975</v>
      </c>
      <c r="U31" s="81">
        <f t="shared" si="5"/>
        <v>340</v>
      </c>
    </row>
    <row r="32" spans="1:21" x14ac:dyDescent="0.25">
      <c r="B32" s="2">
        <v>27.22</v>
      </c>
      <c r="C32" s="15">
        <v>10</v>
      </c>
      <c r="D32" s="282">
        <f t="shared" si="10"/>
        <v>272.2</v>
      </c>
      <c r="E32" s="458"/>
      <c r="F32" s="282">
        <f t="shared" si="11"/>
        <v>272.2</v>
      </c>
      <c r="G32" s="807"/>
      <c r="H32" s="808"/>
      <c r="I32" s="809">
        <f t="shared" si="0"/>
        <v>-1.3073986337985843E-12</v>
      </c>
      <c r="J32" s="803">
        <f t="shared" si="1"/>
        <v>0</v>
      </c>
      <c r="M32" s="2">
        <v>27.22</v>
      </c>
      <c r="N32" s="15"/>
      <c r="O32" s="76">
        <f t="shared" si="8"/>
        <v>0</v>
      </c>
      <c r="P32" s="456"/>
      <c r="Q32" s="76">
        <f t="shared" si="9"/>
        <v>0</v>
      </c>
      <c r="R32" s="77"/>
      <c r="S32" s="78"/>
      <c r="T32" s="276">
        <f t="shared" si="4"/>
        <v>9254.7999999999975</v>
      </c>
      <c r="U32" s="81">
        <f t="shared" si="5"/>
        <v>340</v>
      </c>
    </row>
    <row r="33" spans="2:21" x14ac:dyDescent="0.25">
      <c r="B33" s="2">
        <v>27.22</v>
      </c>
      <c r="C33" s="15"/>
      <c r="D33" s="282">
        <f t="shared" si="10"/>
        <v>0</v>
      </c>
      <c r="E33" s="458"/>
      <c r="F33" s="282">
        <f t="shared" si="11"/>
        <v>0</v>
      </c>
      <c r="G33" s="807"/>
      <c r="H33" s="808"/>
      <c r="I33" s="809">
        <f t="shared" si="0"/>
        <v>-1.3073986337985843E-12</v>
      </c>
      <c r="J33" s="803">
        <f t="shared" si="1"/>
        <v>0</v>
      </c>
      <c r="M33" s="2">
        <v>27.22</v>
      </c>
      <c r="N33" s="15"/>
      <c r="O33" s="76">
        <f t="shared" si="8"/>
        <v>0</v>
      </c>
      <c r="P33" s="456"/>
      <c r="Q33" s="76">
        <f t="shared" si="9"/>
        <v>0</v>
      </c>
      <c r="R33" s="77"/>
      <c r="S33" s="78"/>
      <c r="T33" s="276">
        <f t="shared" si="4"/>
        <v>9254.7999999999975</v>
      </c>
      <c r="U33" s="81">
        <f t="shared" si="5"/>
        <v>340</v>
      </c>
    </row>
    <row r="34" spans="2:21" x14ac:dyDescent="0.25">
      <c r="B34" s="2">
        <v>27.22</v>
      </c>
      <c r="C34" s="15"/>
      <c r="D34" s="282">
        <f t="shared" si="10"/>
        <v>0</v>
      </c>
      <c r="E34" s="458"/>
      <c r="F34" s="282">
        <f t="shared" si="11"/>
        <v>0</v>
      </c>
      <c r="G34" s="807"/>
      <c r="H34" s="808"/>
      <c r="I34" s="809">
        <f t="shared" si="0"/>
        <v>-1.3073986337985843E-12</v>
      </c>
      <c r="J34" s="803">
        <f t="shared" si="1"/>
        <v>0</v>
      </c>
      <c r="M34" s="2">
        <v>27.22</v>
      </c>
      <c r="N34" s="15"/>
      <c r="O34" s="76">
        <f t="shared" si="8"/>
        <v>0</v>
      </c>
      <c r="P34" s="456"/>
      <c r="Q34" s="76">
        <f t="shared" si="9"/>
        <v>0</v>
      </c>
      <c r="R34" s="77"/>
      <c r="S34" s="78"/>
      <c r="T34" s="276">
        <f t="shared" si="4"/>
        <v>9254.7999999999975</v>
      </c>
      <c r="U34" s="81">
        <f t="shared" si="5"/>
        <v>340</v>
      </c>
    </row>
    <row r="35" spans="2:21" x14ac:dyDescent="0.25">
      <c r="B35" s="2">
        <v>27.22</v>
      </c>
      <c r="C35" s="15"/>
      <c r="D35" s="282">
        <f t="shared" si="10"/>
        <v>0</v>
      </c>
      <c r="E35" s="458"/>
      <c r="F35" s="282">
        <f t="shared" si="11"/>
        <v>0</v>
      </c>
      <c r="G35" s="807"/>
      <c r="H35" s="808"/>
      <c r="I35" s="809">
        <f t="shared" si="0"/>
        <v>-1.3073986337985843E-12</v>
      </c>
      <c r="J35" s="803">
        <f t="shared" si="1"/>
        <v>0</v>
      </c>
      <c r="M35" s="2">
        <v>27.22</v>
      </c>
      <c r="N35" s="15"/>
      <c r="O35" s="76">
        <f t="shared" si="8"/>
        <v>0</v>
      </c>
      <c r="P35" s="456"/>
      <c r="Q35" s="76">
        <f t="shared" si="9"/>
        <v>0</v>
      </c>
      <c r="R35" s="77"/>
      <c r="S35" s="78"/>
      <c r="T35" s="276">
        <f t="shared" si="4"/>
        <v>9254.7999999999975</v>
      </c>
      <c r="U35" s="81">
        <f t="shared" si="5"/>
        <v>340</v>
      </c>
    </row>
    <row r="36" spans="2:21" x14ac:dyDescent="0.25">
      <c r="B36" s="2">
        <v>27.22</v>
      </c>
      <c r="C36" s="15"/>
      <c r="D36" s="282">
        <f t="shared" si="10"/>
        <v>0</v>
      </c>
      <c r="E36" s="458"/>
      <c r="F36" s="282">
        <f t="shared" si="11"/>
        <v>0</v>
      </c>
      <c r="G36" s="807"/>
      <c r="H36" s="808"/>
      <c r="I36" s="809">
        <f t="shared" si="0"/>
        <v>-1.3073986337985843E-12</v>
      </c>
      <c r="J36" s="803">
        <f t="shared" si="1"/>
        <v>0</v>
      </c>
      <c r="M36" s="2">
        <v>27.22</v>
      </c>
      <c r="N36" s="15"/>
      <c r="O36" s="76">
        <f t="shared" si="8"/>
        <v>0</v>
      </c>
      <c r="P36" s="456"/>
      <c r="Q36" s="76">
        <f t="shared" si="9"/>
        <v>0</v>
      </c>
      <c r="R36" s="77"/>
      <c r="S36" s="78"/>
      <c r="T36" s="276">
        <f t="shared" si="4"/>
        <v>9254.7999999999975</v>
      </c>
      <c r="U36" s="81">
        <f t="shared" si="5"/>
        <v>340</v>
      </c>
    </row>
    <row r="37" spans="2:21" x14ac:dyDescent="0.25">
      <c r="B37" s="2">
        <v>27.22</v>
      </c>
      <c r="C37" s="15"/>
      <c r="D37" s="589">
        <f t="shared" si="10"/>
        <v>0</v>
      </c>
      <c r="E37" s="598"/>
      <c r="F37" s="589">
        <f t="shared" si="11"/>
        <v>0</v>
      </c>
      <c r="G37" s="810"/>
      <c r="H37" s="811"/>
      <c r="I37" s="809">
        <f t="shared" si="0"/>
        <v>-1.3073986337985843E-12</v>
      </c>
      <c r="J37" s="803">
        <f t="shared" si="1"/>
        <v>0</v>
      </c>
      <c r="M37" s="2">
        <v>27.22</v>
      </c>
      <c r="N37" s="15"/>
      <c r="O37" s="76">
        <f t="shared" si="8"/>
        <v>0</v>
      </c>
      <c r="P37" s="456"/>
      <c r="Q37" s="76">
        <f t="shared" si="9"/>
        <v>0</v>
      </c>
      <c r="R37" s="77"/>
      <c r="S37" s="78"/>
      <c r="T37" s="276">
        <f t="shared" si="4"/>
        <v>9254.7999999999975</v>
      </c>
      <c r="U37" s="81">
        <f t="shared" si="5"/>
        <v>340</v>
      </c>
    </row>
    <row r="38" spans="2:21" x14ac:dyDescent="0.25">
      <c r="B38" s="2">
        <v>27.22</v>
      </c>
      <c r="C38" s="15"/>
      <c r="D38" s="589">
        <f t="shared" si="10"/>
        <v>0</v>
      </c>
      <c r="E38" s="598"/>
      <c r="F38" s="589">
        <f t="shared" si="11"/>
        <v>0</v>
      </c>
      <c r="G38" s="592"/>
      <c r="H38" s="593"/>
      <c r="I38" s="276">
        <f t="shared" si="0"/>
        <v>-1.3073986337985843E-12</v>
      </c>
      <c r="J38" s="81">
        <f t="shared" si="1"/>
        <v>0</v>
      </c>
      <c r="M38" s="2">
        <v>27.22</v>
      </c>
      <c r="N38" s="15"/>
      <c r="O38" s="76">
        <f t="shared" si="8"/>
        <v>0</v>
      </c>
      <c r="P38" s="456"/>
      <c r="Q38" s="76">
        <f t="shared" si="9"/>
        <v>0</v>
      </c>
      <c r="R38" s="77"/>
      <c r="S38" s="78"/>
      <c r="T38" s="276">
        <f t="shared" si="4"/>
        <v>9254.7999999999975</v>
      </c>
      <c r="U38" s="81">
        <f t="shared" si="5"/>
        <v>340</v>
      </c>
    </row>
    <row r="39" spans="2:21" x14ac:dyDescent="0.25">
      <c r="B39" s="2">
        <v>27.22</v>
      </c>
      <c r="C39" s="15"/>
      <c r="D39" s="589">
        <f t="shared" si="10"/>
        <v>0</v>
      </c>
      <c r="E39" s="598"/>
      <c r="F39" s="589">
        <f t="shared" si="11"/>
        <v>0</v>
      </c>
      <c r="G39" s="592"/>
      <c r="H39" s="593"/>
      <c r="I39" s="276">
        <f t="shared" si="0"/>
        <v>-1.3073986337985843E-12</v>
      </c>
      <c r="J39" s="81">
        <f t="shared" si="1"/>
        <v>0</v>
      </c>
      <c r="M39" s="2">
        <v>27.22</v>
      </c>
      <c r="N39" s="15"/>
      <c r="O39" s="76">
        <f t="shared" si="8"/>
        <v>0</v>
      </c>
      <c r="P39" s="456"/>
      <c r="Q39" s="76">
        <f t="shared" si="9"/>
        <v>0</v>
      </c>
      <c r="R39" s="77"/>
      <c r="S39" s="78"/>
      <c r="T39" s="276">
        <f t="shared" si="4"/>
        <v>9254.7999999999975</v>
      </c>
      <c r="U39" s="81">
        <f t="shared" si="5"/>
        <v>340</v>
      </c>
    </row>
    <row r="40" spans="2:21" x14ac:dyDescent="0.25">
      <c r="B40" s="2">
        <v>27.22</v>
      </c>
      <c r="C40" s="15"/>
      <c r="D40" s="589">
        <f t="shared" si="10"/>
        <v>0</v>
      </c>
      <c r="E40" s="598"/>
      <c r="F40" s="589">
        <f t="shared" si="11"/>
        <v>0</v>
      </c>
      <c r="G40" s="592"/>
      <c r="H40" s="593"/>
      <c r="I40" s="276">
        <f t="shared" si="0"/>
        <v>-1.3073986337985843E-12</v>
      </c>
      <c r="J40" s="81">
        <f t="shared" si="1"/>
        <v>0</v>
      </c>
      <c r="M40" s="2">
        <v>27.22</v>
      </c>
      <c r="N40" s="15"/>
      <c r="O40" s="76">
        <f t="shared" si="8"/>
        <v>0</v>
      </c>
      <c r="P40" s="456"/>
      <c r="Q40" s="76">
        <f t="shared" si="9"/>
        <v>0</v>
      </c>
      <c r="R40" s="77"/>
      <c r="S40" s="78"/>
      <c r="T40" s="276">
        <f t="shared" si="4"/>
        <v>9254.7999999999975</v>
      </c>
      <c r="U40" s="81">
        <f t="shared" si="5"/>
        <v>340</v>
      </c>
    </row>
    <row r="41" spans="2:21" x14ac:dyDescent="0.25">
      <c r="B41" s="2">
        <v>27.22</v>
      </c>
      <c r="C41" s="15"/>
      <c r="D41" s="589">
        <f t="shared" si="10"/>
        <v>0</v>
      </c>
      <c r="E41" s="598"/>
      <c r="F41" s="589">
        <f t="shared" si="11"/>
        <v>0</v>
      </c>
      <c r="G41" s="592"/>
      <c r="H41" s="593"/>
      <c r="I41" s="276">
        <f t="shared" si="0"/>
        <v>-1.3073986337985843E-12</v>
      </c>
      <c r="J41" s="81">
        <f t="shared" si="1"/>
        <v>0</v>
      </c>
      <c r="M41" s="2">
        <v>27.22</v>
      </c>
      <c r="N41" s="15"/>
      <c r="O41" s="76">
        <f t="shared" si="8"/>
        <v>0</v>
      </c>
      <c r="P41" s="456"/>
      <c r="Q41" s="76">
        <f t="shared" si="9"/>
        <v>0</v>
      </c>
      <c r="R41" s="77"/>
      <c r="S41" s="78"/>
      <c r="T41" s="276">
        <f t="shared" si="4"/>
        <v>9254.7999999999975</v>
      </c>
      <c r="U41" s="81">
        <f t="shared" si="5"/>
        <v>340</v>
      </c>
    </row>
    <row r="42" spans="2:21" x14ac:dyDescent="0.25">
      <c r="B42" s="2">
        <v>27.22</v>
      </c>
      <c r="C42" s="15"/>
      <c r="D42" s="589">
        <f t="shared" si="10"/>
        <v>0</v>
      </c>
      <c r="E42" s="598"/>
      <c r="F42" s="589">
        <f t="shared" si="11"/>
        <v>0</v>
      </c>
      <c r="G42" s="592"/>
      <c r="H42" s="593"/>
      <c r="I42" s="276">
        <f t="shared" si="0"/>
        <v>-1.3073986337985843E-12</v>
      </c>
      <c r="J42" s="81">
        <f t="shared" si="1"/>
        <v>0</v>
      </c>
      <c r="M42" s="2">
        <v>27.22</v>
      </c>
      <c r="N42" s="15"/>
      <c r="O42" s="76">
        <f t="shared" si="8"/>
        <v>0</v>
      </c>
      <c r="P42" s="456"/>
      <c r="Q42" s="76">
        <f t="shared" si="9"/>
        <v>0</v>
      </c>
      <c r="R42" s="77"/>
      <c r="S42" s="78"/>
      <c r="T42" s="276">
        <f t="shared" si="4"/>
        <v>9254.7999999999975</v>
      </c>
      <c r="U42" s="81">
        <f t="shared" si="5"/>
        <v>340</v>
      </c>
    </row>
    <row r="43" spans="2:21" x14ac:dyDescent="0.25">
      <c r="B43" s="2">
        <v>27.22</v>
      </c>
      <c r="C43" s="15"/>
      <c r="D43" s="589">
        <f t="shared" si="10"/>
        <v>0</v>
      </c>
      <c r="E43" s="598"/>
      <c r="F43" s="589">
        <f t="shared" si="11"/>
        <v>0</v>
      </c>
      <c r="G43" s="592"/>
      <c r="H43" s="593"/>
      <c r="I43" s="276">
        <f t="shared" si="0"/>
        <v>-1.3073986337985843E-12</v>
      </c>
      <c r="J43" s="81">
        <f t="shared" si="1"/>
        <v>0</v>
      </c>
      <c r="M43" s="2">
        <v>27.22</v>
      </c>
      <c r="N43" s="15"/>
      <c r="O43" s="76">
        <f t="shared" si="8"/>
        <v>0</v>
      </c>
      <c r="P43" s="456"/>
      <c r="Q43" s="76">
        <f t="shared" si="9"/>
        <v>0</v>
      </c>
      <c r="R43" s="77"/>
      <c r="S43" s="78"/>
      <c r="T43" s="276">
        <f t="shared" si="4"/>
        <v>9254.7999999999975</v>
      </c>
      <c r="U43" s="81">
        <f t="shared" si="5"/>
        <v>340</v>
      </c>
    </row>
    <row r="44" spans="2:21" x14ac:dyDescent="0.25">
      <c r="B44" s="2">
        <v>27.22</v>
      </c>
      <c r="C44" s="15"/>
      <c r="D44" s="589">
        <f t="shared" si="10"/>
        <v>0</v>
      </c>
      <c r="E44" s="598"/>
      <c r="F44" s="589">
        <f t="shared" si="11"/>
        <v>0</v>
      </c>
      <c r="G44" s="592"/>
      <c r="H44" s="593"/>
      <c r="I44" s="276">
        <f t="shared" si="0"/>
        <v>-1.3073986337985843E-12</v>
      </c>
      <c r="J44" s="81">
        <f t="shared" si="1"/>
        <v>0</v>
      </c>
      <c r="M44" s="2">
        <v>27.22</v>
      </c>
      <c r="N44" s="15"/>
      <c r="O44" s="76">
        <f t="shared" si="8"/>
        <v>0</v>
      </c>
      <c r="P44" s="456"/>
      <c r="Q44" s="76">
        <f t="shared" si="9"/>
        <v>0</v>
      </c>
      <c r="R44" s="77"/>
      <c r="S44" s="78"/>
      <c r="T44" s="276">
        <f t="shared" si="4"/>
        <v>9254.7999999999975</v>
      </c>
      <c r="U44" s="81">
        <f t="shared" si="5"/>
        <v>340</v>
      </c>
    </row>
    <row r="45" spans="2:21" x14ac:dyDescent="0.25">
      <c r="B45" s="2">
        <v>27.22</v>
      </c>
      <c r="C45" s="15"/>
      <c r="D45" s="589">
        <f t="shared" si="10"/>
        <v>0</v>
      </c>
      <c r="E45" s="598"/>
      <c r="F45" s="589">
        <f t="shared" si="11"/>
        <v>0</v>
      </c>
      <c r="G45" s="592"/>
      <c r="H45" s="593"/>
      <c r="I45" s="276">
        <f t="shared" si="0"/>
        <v>-1.3073986337985843E-12</v>
      </c>
      <c r="J45" s="81">
        <f t="shared" si="1"/>
        <v>0</v>
      </c>
      <c r="M45" s="2">
        <v>27.22</v>
      </c>
      <c r="N45" s="15"/>
      <c r="O45" s="76">
        <f t="shared" si="8"/>
        <v>0</v>
      </c>
      <c r="P45" s="456"/>
      <c r="Q45" s="76">
        <f t="shared" si="9"/>
        <v>0</v>
      </c>
      <c r="R45" s="77"/>
      <c r="S45" s="78"/>
      <c r="T45" s="276">
        <f t="shared" si="4"/>
        <v>9254.7999999999975</v>
      </c>
      <c r="U45" s="81">
        <f t="shared" si="5"/>
        <v>340</v>
      </c>
    </row>
    <row r="46" spans="2:21" x14ac:dyDescent="0.25">
      <c r="B46" s="2">
        <v>27.22</v>
      </c>
      <c r="C46" s="15"/>
      <c r="D46" s="589">
        <f t="shared" si="10"/>
        <v>0</v>
      </c>
      <c r="E46" s="598"/>
      <c r="F46" s="589">
        <f t="shared" si="11"/>
        <v>0</v>
      </c>
      <c r="G46" s="592"/>
      <c r="H46" s="593"/>
      <c r="I46" s="276">
        <f t="shared" si="0"/>
        <v>-1.3073986337985843E-12</v>
      </c>
      <c r="J46" s="81">
        <f t="shared" si="1"/>
        <v>0</v>
      </c>
      <c r="M46" s="2">
        <v>27.22</v>
      </c>
      <c r="N46" s="15"/>
      <c r="O46" s="76">
        <f t="shared" si="8"/>
        <v>0</v>
      </c>
      <c r="P46" s="456"/>
      <c r="Q46" s="76">
        <f t="shared" si="9"/>
        <v>0</v>
      </c>
      <c r="R46" s="77"/>
      <c r="S46" s="78"/>
      <c r="T46" s="276">
        <f t="shared" si="4"/>
        <v>9254.7999999999975</v>
      </c>
      <c r="U46" s="81">
        <f t="shared" si="5"/>
        <v>340</v>
      </c>
    </row>
    <row r="47" spans="2:21" x14ac:dyDescent="0.25">
      <c r="B47" s="2">
        <v>27.22</v>
      </c>
      <c r="C47" s="15"/>
      <c r="D47" s="589">
        <f t="shared" si="10"/>
        <v>0</v>
      </c>
      <c r="E47" s="598"/>
      <c r="F47" s="589">
        <f t="shared" si="11"/>
        <v>0</v>
      </c>
      <c r="G47" s="592"/>
      <c r="H47" s="593"/>
      <c r="I47" s="276">
        <f t="shared" si="0"/>
        <v>-1.3073986337985843E-12</v>
      </c>
      <c r="J47" s="81">
        <f t="shared" si="1"/>
        <v>0</v>
      </c>
      <c r="M47" s="2">
        <v>27.22</v>
      </c>
      <c r="N47" s="15"/>
      <c r="O47" s="76">
        <f t="shared" si="8"/>
        <v>0</v>
      </c>
      <c r="P47" s="456"/>
      <c r="Q47" s="76">
        <f t="shared" si="9"/>
        <v>0</v>
      </c>
      <c r="R47" s="77"/>
      <c r="S47" s="78"/>
      <c r="T47" s="276">
        <f t="shared" si="4"/>
        <v>9254.7999999999975</v>
      </c>
      <c r="U47" s="81">
        <f t="shared" si="5"/>
        <v>340</v>
      </c>
    </row>
    <row r="48" spans="2:21" x14ac:dyDescent="0.25">
      <c r="B48" s="2">
        <v>27.22</v>
      </c>
      <c r="C48" s="15"/>
      <c r="D48" s="589">
        <f t="shared" si="10"/>
        <v>0</v>
      </c>
      <c r="E48" s="598"/>
      <c r="F48" s="589">
        <f t="shared" si="11"/>
        <v>0</v>
      </c>
      <c r="G48" s="592"/>
      <c r="H48" s="593"/>
      <c r="I48" s="276">
        <f t="shared" si="0"/>
        <v>-1.3073986337985843E-12</v>
      </c>
      <c r="J48" s="81">
        <f t="shared" si="1"/>
        <v>0</v>
      </c>
      <c r="M48" s="2">
        <v>27.22</v>
      </c>
      <c r="N48" s="15"/>
      <c r="O48" s="76">
        <f t="shared" si="8"/>
        <v>0</v>
      </c>
      <c r="P48" s="456"/>
      <c r="Q48" s="76">
        <f t="shared" si="9"/>
        <v>0</v>
      </c>
      <c r="R48" s="77"/>
      <c r="S48" s="78"/>
      <c r="T48" s="276">
        <f t="shared" si="4"/>
        <v>9254.7999999999975</v>
      </c>
      <c r="U48" s="81">
        <f t="shared" si="5"/>
        <v>340</v>
      </c>
    </row>
    <row r="49" spans="1:21" x14ac:dyDescent="0.25">
      <c r="B49" s="2">
        <v>27.22</v>
      </c>
      <c r="C49" s="15"/>
      <c r="D49" s="282">
        <f t="shared" si="10"/>
        <v>0</v>
      </c>
      <c r="E49" s="458"/>
      <c r="F49" s="282">
        <f t="shared" si="11"/>
        <v>0</v>
      </c>
      <c r="G49" s="206"/>
      <c r="H49" s="78"/>
      <c r="I49" s="276">
        <f t="shared" si="0"/>
        <v>-1.3073986337985843E-12</v>
      </c>
      <c r="J49" s="81">
        <f t="shared" si="1"/>
        <v>0</v>
      </c>
      <c r="M49" s="2">
        <v>27.22</v>
      </c>
      <c r="N49" s="15"/>
      <c r="O49" s="76">
        <f t="shared" si="8"/>
        <v>0</v>
      </c>
      <c r="P49" s="456"/>
      <c r="Q49" s="76">
        <f t="shared" si="9"/>
        <v>0</v>
      </c>
      <c r="R49" s="77"/>
      <c r="S49" s="78"/>
      <c r="T49" s="276">
        <f t="shared" si="4"/>
        <v>9254.7999999999975</v>
      </c>
      <c r="U49" s="81">
        <f t="shared" si="5"/>
        <v>340</v>
      </c>
    </row>
    <row r="50" spans="1:21" x14ac:dyDescent="0.25">
      <c r="B50" s="2">
        <v>27.22</v>
      </c>
      <c r="C50" s="15"/>
      <c r="D50" s="76">
        <f t="shared" si="10"/>
        <v>0</v>
      </c>
      <c r="E50" s="456"/>
      <c r="F50" s="76">
        <f t="shared" si="11"/>
        <v>0</v>
      </c>
      <c r="G50" s="77"/>
      <c r="H50" s="78"/>
      <c r="I50" s="276">
        <f t="shared" si="0"/>
        <v>-1.3073986337985843E-12</v>
      </c>
      <c r="J50" s="81">
        <f t="shared" si="1"/>
        <v>0</v>
      </c>
      <c r="M50" s="2">
        <v>27.22</v>
      </c>
      <c r="N50" s="15"/>
      <c r="O50" s="76">
        <f t="shared" si="8"/>
        <v>0</v>
      </c>
      <c r="P50" s="456"/>
      <c r="Q50" s="76">
        <f t="shared" si="9"/>
        <v>0</v>
      </c>
      <c r="R50" s="77"/>
      <c r="S50" s="78"/>
      <c r="T50" s="276">
        <f t="shared" si="4"/>
        <v>9254.7999999999975</v>
      </c>
      <c r="U50" s="81">
        <f t="shared" si="5"/>
        <v>340</v>
      </c>
    </row>
    <row r="51" spans="1:21" x14ac:dyDescent="0.25">
      <c r="B51" s="2">
        <v>27.22</v>
      </c>
      <c r="C51" s="15"/>
      <c r="D51" s="76">
        <f t="shared" si="10"/>
        <v>0</v>
      </c>
      <c r="E51" s="456"/>
      <c r="F51" s="76">
        <f t="shared" si="11"/>
        <v>0</v>
      </c>
      <c r="G51" s="77"/>
      <c r="H51" s="78"/>
      <c r="I51" s="276">
        <f t="shared" si="0"/>
        <v>-1.3073986337985843E-12</v>
      </c>
      <c r="J51" s="81">
        <f t="shared" si="1"/>
        <v>0</v>
      </c>
      <c r="M51" s="2">
        <v>27.22</v>
      </c>
      <c r="N51" s="15"/>
      <c r="O51" s="76">
        <f t="shared" si="8"/>
        <v>0</v>
      </c>
      <c r="P51" s="456"/>
      <c r="Q51" s="76">
        <f t="shared" si="9"/>
        <v>0</v>
      </c>
      <c r="R51" s="77"/>
      <c r="S51" s="78"/>
      <c r="T51" s="276">
        <f t="shared" si="4"/>
        <v>9254.7999999999975</v>
      </c>
      <c r="U51" s="81">
        <f t="shared" si="5"/>
        <v>340</v>
      </c>
    </row>
    <row r="52" spans="1:21" x14ac:dyDescent="0.25">
      <c r="B52" s="2">
        <v>27.22</v>
      </c>
      <c r="C52" s="15"/>
      <c r="D52" s="76">
        <f t="shared" si="10"/>
        <v>0</v>
      </c>
      <c r="E52" s="456"/>
      <c r="F52" s="76">
        <f t="shared" si="11"/>
        <v>0</v>
      </c>
      <c r="G52" s="77"/>
      <c r="H52" s="78"/>
      <c r="I52" s="276">
        <f t="shared" si="0"/>
        <v>-1.3073986337985843E-12</v>
      </c>
      <c r="J52" s="81">
        <f t="shared" si="1"/>
        <v>0</v>
      </c>
      <c r="M52" s="2">
        <v>27.22</v>
      </c>
      <c r="N52" s="15"/>
      <c r="O52" s="76">
        <f t="shared" si="8"/>
        <v>0</v>
      </c>
      <c r="P52" s="456"/>
      <c r="Q52" s="76">
        <f t="shared" si="9"/>
        <v>0</v>
      </c>
      <c r="R52" s="77"/>
      <c r="S52" s="78"/>
      <c r="T52" s="276">
        <f t="shared" si="4"/>
        <v>9254.7999999999975</v>
      </c>
      <c r="U52" s="81">
        <f t="shared" si="5"/>
        <v>340</v>
      </c>
    </row>
    <row r="53" spans="1:21" x14ac:dyDescent="0.25">
      <c r="B53" s="2">
        <v>27.22</v>
      </c>
      <c r="C53" s="15"/>
      <c r="D53" s="76">
        <f t="shared" si="10"/>
        <v>0</v>
      </c>
      <c r="E53" s="456"/>
      <c r="F53" s="76">
        <f t="shared" si="11"/>
        <v>0</v>
      </c>
      <c r="G53" s="77"/>
      <c r="H53" s="78"/>
      <c r="I53" s="276">
        <f t="shared" si="0"/>
        <v>-1.3073986337985843E-12</v>
      </c>
      <c r="J53" s="81">
        <f t="shared" si="1"/>
        <v>0</v>
      </c>
      <c r="M53" s="2">
        <v>27.22</v>
      </c>
      <c r="N53" s="15"/>
      <c r="O53" s="76">
        <f t="shared" si="8"/>
        <v>0</v>
      </c>
      <c r="P53" s="456"/>
      <c r="Q53" s="76">
        <f t="shared" si="9"/>
        <v>0</v>
      </c>
      <c r="R53" s="77"/>
      <c r="S53" s="78"/>
      <c r="T53" s="276">
        <f t="shared" si="4"/>
        <v>9254.7999999999975</v>
      </c>
      <c r="U53" s="81">
        <f t="shared" si="5"/>
        <v>340</v>
      </c>
    </row>
    <row r="54" spans="1:21" x14ac:dyDescent="0.25">
      <c r="B54" s="2">
        <v>27.22</v>
      </c>
      <c r="C54" s="15"/>
      <c r="D54" s="76">
        <f t="shared" si="10"/>
        <v>0</v>
      </c>
      <c r="E54" s="456"/>
      <c r="F54" s="76">
        <f t="shared" si="11"/>
        <v>0</v>
      </c>
      <c r="G54" s="77"/>
      <c r="H54" s="78"/>
      <c r="I54" s="276">
        <f t="shared" si="0"/>
        <v>-1.3073986337985843E-12</v>
      </c>
      <c r="J54" s="81">
        <f t="shared" si="1"/>
        <v>0</v>
      </c>
      <c r="M54" s="2">
        <v>27.22</v>
      </c>
      <c r="N54" s="15"/>
      <c r="O54" s="76">
        <f t="shared" si="8"/>
        <v>0</v>
      </c>
      <c r="P54" s="456"/>
      <c r="Q54" s="76">
        <f t="shared" si="9"/>
        <v>0</v>
      </c>
      <c r="R54" s="77"/>
      <c r="S54" s="78"/>
      <c r="T54" s="276">
        <f t="shared" si="4"/>
        <v>9254.7999999999975</v>
      </c>
      <c r="U54" s="81">
        <f t="shared" si="5"/>
        <v>340</v>
      </c>
    </row>
    <row r="55" spans="1:21" x14ac:dyDescent="0.25">
      <c r="B55" s="2">
        <v>27.22</v>
      </c>
      <c r="C55" s="15"/>
      <c r="D55" s="76">
        <f t="shared" si="10"/>
        <v>0</v>
      </c>
      <c r="E55" s="456"/>
      <c r="F55" s="76">
        <f t="shared" si="11"/>
        <v>0</v>
      </c>
      <c r="G55" s="77"/>
      <c r="H55" s="78"/>
      <c r="I55" s="276">
        <f t="shared" si="0"/>
        <v>-1.3073986337985843E-12</v>
      </c>
      <c r="J55" s="81">
        <f t="shared" si="1"/>
        <v>0</v>
      </c>
      <c r="M55" s="2">
        <v>27.22</v>
      </c>
      <c r="N55" s="15"/>
      <c r="O55" s="76">
        <f t="shared" si="8"/>
        <v>0</v>
      </c>
      <c r="P55" s="456"/>
      <c r="Q55" s="76">
        <f t="shared" si="9"/>
        <v>0</v>
      </c>
      <c r="R55" s="77"/>
      <c r="S55" s="78"/>
      <c r="T55" s="276">
        <f t="shared" si="4"/>
        <v>9254.7999999999975</v>
      </c>
      <c r="U55" s="81">
        <f t="shared" si="5"/>
        <v>340</v>
      </c>
    </row>
    <row r="56" spans="1:21" x14ac:dyDescent="0.25">
      <c r="B56" s="2">
        <v>27.22</v>
      </c>
      <c r="C56" s="15"/>
      <c r="D56" s="76">
        <f t="shared" si="10"/>
        <v>0</v>
      </c>
      <c r="E56" s="456"/>
      <c r="F56" s="76">
        <f t="shared" si="11"/>
        <v>0</v>
      </c>
      <c r="G56" s="77"/>
      <c r="H56" s="78"/>
      <c r="I56" s="276">
        <f t="shared" si="0"/>
        <v>-1.3073986337985843E-12</v>
      </c>
      <c r="J56" s="81">
        <f t="shared" si="1"/>
        <v>0</v>
      </c>
      <c r="M56" s="2">
        <v>27.22</v>
      </c>
      <c r="N56" s="15"/>
      <c r="O56" s="76">
        <f t="shared" si="8"/>
        <v>0</v>
      </c>
      <c r="P56" s="456"/>
      <c r="Q56" s="76">
        <f t="shared" si="9"/>
        <v>0</v>
      </c>
      <c r="R56" s="77"/>
      <c r="S56" s="78"/>
      <c r="T56" s="276">
        <f t="shared" si="4"/>
        <v>9254.7999999999975</v>
      </c>
      <c r="U56" s="81">
        <f t="shared" si="5"/>
        <v>340</v>
      </c>
    </row>
    <row r="57" spans="1:21" x14ac:dyDescent="0.25">
      <c r="B57" s="2">
        <v>27.22</v>
      </c>
      <c r="C57" s="15"/>
      <c r="D57" s="76">
        <f t="shared" si="10"/>
        <v>0</v>
      </c>
      <c r="E57" s="456"/>
      <c r="F57" s="76">
        <f t="shared" si="11"/>
        <v>0</v>
      </c>
      <c r="G57" s="77"/>
      <c r="H57" s="78"/>
      <c r="I57" s="276">
        <f t="shared" si="0"/>
        <v>-1.3073986337985843E-12</v>
      </c>
      <c r="J57" s="81">
        <f t="shared" si="1"/>
        <v>0</v>
      </c>
      <c r="M57" s="2">
        <v>27.22</v>
      </c>
      <c r="N57" s="15"/>
      <c r="O57" s="76">
        <f t="shared" si="8"/>
        <v>0</v>
      </c>
      <c r="P57" s="456"/>
      <c r="Q57" s="76">
        <f t="shared" si="9"/>
        <v>0</v>
      </c>
      <c r="R57" s="77"/>
      <c r="S57" s="78"/>
      <c r="T57" s="276">
        <f t="shared" si="4"/>
        <v>9254.7999999999975</v>
      </c>
      <c r="U57" s="81">
        <f t="shared" si="5"/>
        <v>340</v>
      </c>
    </row>
    <row r="58" spans="1:21" x14ac:dyDescent="0.25">
      <c r="B58" s="2">
        <v>27.22</v>
      </c>
      <c r="C58" s="15"/>
      <c r="D58" s="76">
        <f t="shared" si="10"/>
        <v>0</v>
      </c>
      <c r="E58" s="456"/>
      <c r="F58" s="76">
        <f t="shared" si="11"/>
        <v>0</v>
      </c>
      <c r="G58" s="77"/>
      <c r="H58" s="78"/>
      <c r="I58" s="276">
        <f t="shared" si="0"/>
        <v>-1.3073986337985843E-12</v>
      </c>
      <c r="J58" s="81">
        <f t="shared" si="1"/>
        <v>0</v>
      </c>
      <c r="M58" s="2">
        <v>27.22</v>
      </c>
      <c r="N58" s="15"/>
      <c r="O58" s="76">
        <f t="shared" si="8"/>
        <v>0</v>
      </c>
      <c r="P58" s="456"/>
      <c r="Q58" s="76">
        <f t="shared" si="9"/>
        <v>0</v>
      </c>
      <c r="R58" s="77"/>
      <c r="S58" s="78"/>
      <c r="T58" s="276">
        <f t="shared" si="4"/>
        <v>9254.7999999999975</v>
      </c>
      <c r="U58" s="81">
        <f t="shared" si="5"/>
        <v>340</v>
      </c>
    </row>
    <row r="59" spans="1:21" ht="15.75" thickBot="1" x14ac:dyDescent="0.3">
      <c r="A59" s="132"/>
      <c r="B59" s="2">
        <v>27.22</v>
      </c>
      <c r="C59" s="15"/>
      <c r="D59" s="76">
        <f t="shared" si="10"/>
        <v>0</v>
      </c>
      <c r="E59" s="456"/>
      <c r="F59" s="76">
        <f t="shared" si="11"/>
        <v>0</v>
      </c>
      <c r="G59" s="77"/>
      <c r="H59" s="78"/>
      <c r="I59" s="276">
        <f t="shared" si="0"/>
        <v>-1.3073986337985843E-12</v>
      </c>
      <c r="J59" s="81">
        <f t="shared" si="1"/>
        <v>0</v>
      </c>
      <c r="L59" s="132"/>
      <c r="M59" s="2">
        <v>27.22</v>
      </c>
      <c r="N59" s="15"/>
      <c r="O59" s="76">
        <f t="shared" si="8"/>
        <v>0</v>
      </c>
      <c r="P59" s="456"/>
      <c r="Q59" s="76">
        <f t="shared" si="9"/>
        <v>0</v>
      </c>
      <c r="R59" s="77"/>
      <c r="S59" s="78"/>
      <c r="T59" s="276">
        <f t="shared" si="4"/>
        <v>9254.7999999999975</v>
      </c>
      <c r="U59" s="81">
        <f t="shared" si="5"/>
        <v>340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76">
        <f t="shared" si="10"/>
        <v>0</v>
      </c>
      <c r="E60" s="456"/>
      <c r="F60" s="76">
        <f t="shared" si="11"/>
        <v>0</v>
      </c>
      <c r="G60" s="77"/>
      <c r="H60" s="78"/>
      <c r="I60" s="276">
        <f t="shared" si="0"/>
        <v>-1.3073986337985843E-12</v>
      </c>
      <c r="J60" s="81">
        <f t="shared" si="1"/>
        <v>0</v>
      </c>
      <c r="L60">
        <f>SUM(L58:L59)</f>
        <v>0</v>
      </c>
      <c r="M60" s="2">
        <v>27.22</v>
      </c>
      <c r="N60" s="15"/>
      <c r="O60" s="76">
        <f t="shared" si="8"/>
        <v>0</v>
      </c>
      <c r="P60" s="456"/>
      <c r="Q60" s="76">
        <f t="shared" si="9"/>
        <v>0</v>
      </c>
      <c r="R60" s="77"/>
      <c r="S60" s="78"/>
      <c r="T60" s="276">
        <f t="shared" si="4"/>
        <v>9254.7999999999975</v>
      </c>
      <c r="U60" s="81">
        <f t="shared" si="5"/>
        <v>340</v>
      </c>
    </row>
    <row r="61" spans="1:21" ht="15.75" thickBot="1" x14ac:dyDescent="0.3">
      <c r="B61" s="2">
        <v>27.22</v>
      </c>
      <c r="C61" s="37"/>
      <c r="D61" s="173">
        <f t="shared" si="10"/>
        <v>0</v>
      </c>
      <c r="E61" s="182"/>
      <c r="F61" s="173">
        <f t="shared" si="11"/>
        <v>0</v>
      </c>
      <c r="G61" s="155"/>
      <c r="H61" s="78"/>
      <c r="M61" s="2">
        <v>27.22</v>
      </c>
      <c r="N61" s="37"/>
      <c r="O61" s="173">
        <f t="shared" si="8"/>
        <v>0</v>
      </c>
      <c r="P61" s="182"/>
      <c r="Q61" s="173">
        <f t="shared" si="9"/>
        <v>0</v>
      </c>
      <c r="R61" s="155"/>
      <c r="S61" s="78"/>
    </row>
    <row r="62" spans="1:21" x14ac:dyDescent="0.25">
      <c r="C62" s="55">
        <f>SUM(C8:C61)</f>
        <v>686</v>
      </c>
      <c r="D62" s="6">
        <f>SUM(D8:D61)</f>
        <v>18672.920000000002</v>
      </c>
      <c r="F62" s="6">
        <f>SUM(F8:F61)</f>
        <v>18672.920000000002</v>
      </c>
      <c r="N62" s="55">
        <f>SUM(N8:N61)</f>
        <v>350</v>
      </c>
      <c r="O62" s="6">
        <f>SUM(O8:O61)</f>
        <v>9527</v>
      </c>
      <c r="Q62" s="6">
        <f>SUM(Q8:Q61)</f>
        <v>9527</v>
      </c>
    </row>
    <row r="64" spans="1:21" ht="15.75" thickBot="1" x14ac:dyDescent="0.3"/>
    <row r="65" spans="3:19" ht="15.75" thickBot="1" x14ac:dyDescent="0.3">
      <c r="D65" s="46" t="s">
        <v>4</v>
      </c>
      <c r="E65" s="62">
        <f>F5-C62+F4+F6</f>
        <v>0</v>
      </c>
      <c r="O65" s="46" t="s">
        <v>4</v>
      </c>
      <c r="P65" s="62">
        <f>Q5-N62+Q4+Q6</f>
        <v>340</v>
      </c>
    </row>
    <row r="66" spans="3:19" ht="15.75" thickBot="1" x14ac:dyDescent="0.3"/>
    <row r="67" spans="3:19" ht="15.75" thickBot="1" x14ac:dyDescent="0.3">
      <c r="C67" s="858" t="s">
        <v>11</v>
      </c>
      <c r="D67" s="859"/>
      <c r="E67" s="63">
        <f>E4+E5+E6-F62</f>
        <v>0</v>
      </c>
      <c r="G67" s="48"/>
      <c r="H67" s="100"/>
      <c r="N67" s="858" t="s">
        <v>11</v>
      </c>
      <c r="O67" s="859"/>
      <c r="P67" s="63">
        <f>P4+P5+P6-Q62</f>
        <v>9254.7999999999993</v>
      </c>
      <c r="R67" s="48"/>
      <c r="S67" s="100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AC60"/>
  <sheetViews>
    <sheetView topLeftCell="V1" workbookViewId="0">
      <pane ySplit="8" topLeftCell="A9" activePane="bottomLeft" state="frozen"/>
      <selection pane="bottomLeft" activeCell="AC10" sqref="AC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862" t="s">
        <v>158</v>
      </c>
      <c r="B1" s="862"/>
      <c r="C1" s="862"/>
      <c r="D1" s="862"/>
      <c r="E1" s="862"/>
      <c r="F1" s="862"/>
      <c r="G1" s="862"/>
      <c r="H1" s="11">
        <v>1</v>
      </c>
      <c r="K1" s="857" t="s">
        <v>147</v>
      </c>
      <c r="L1" s="857"/>
      <c r="M1" s="857"/>
      <c r="N1" s="857"/>
      <c r="O1" s="857"/>
      <c r="P1" s="857"/>
      <c r="Q1" s="857"/>
      <c r="R1" s="11">
        <v>2</v>
      </c>
      <c r="U1" s="857" t="s">
        <v>147</v>
      </c>
      <c r="V1" s="857"/>
      <c r="W1" s="857"/>
      <c r="X1" s="857"/>
      <c r="Y1" s="857"/>
      <c r="Z1" s="857"/>
      <c r="AA1" s="857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  <c r="U3" s="70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6" t="s">
        <v>24</v>
      </c>
    </row>
    <row r="4" spans="1:29" ht="15.75" thickTop="1" x14ac:dyDescent="0.25">
      <c r="A4" s="303"/>
      <c r="B4" s="403"/>
      <c r="C4" s="446"/>
      <c r="D4" s="311"/>
      <c r="E4" s="426"/>
      <c r="F4" s="306"/>
      <c r="G4" s="81"/>
      <c r="K4" s="303"/>
      <c r="L4" s="403"/>
      <c r="M4" s="446"/>
      <c r="N4" s="311"/>
      <c r="O4" s="426"/>
      <c r="P4" s="306"/>
      <c r="Q4" s="81"/>
      <c r="U4" s="303"/>
      <c r="V4" s="403"/>
      <c r="W4" s="446"/>
      <c r="X4" s="311"/>
      <c r="Y4" s="426"/>
      <c r="Z4" s="306"/>
      <c r="AA4" s="81"/>
    </row>
    <row r="5" spans="1:29" ht="15.75" customHeight="1" x14ac:dyDescent="0.25">
      <c r="A5" s="313" t="s">
        <v>95</v>
      </c>
      <c r="B5" s="729" t="s">
        <v>148</v>
      </c>
      <c r="C5" s="307">
        <v>114</v>
      </c>
      <c r="D5" s="311">
        <v>43953</v>
      </c>
      <c r="E5" s="426">
        <v>2047.3</v>
      </c>
      <c r="F5" s="306">
        <v>90</v>
      </c>
      <c r="G5" s="339">
        <f>F55</f>
        <v>2047.3</v>
      </c>
      <c r="H5" s="7">
        <f>E5-G5+E4+E6+E7</f>
        <v>0</v>
      </c>
      <c r="K5" s="313" t="s">
        <v>223</v>
      </c>
      <c r="L5" s="729" t="s">
        <v>148</v>
      </c>
      <c r="M5" s="307">
        <v>114</v>
      </c>
      <c r="N5" s="311">
        <v>43976</v>
      </c>
      <c r="O5" s="426">
        <v>392.55</v>
      </c>
      <c r="P5" s="306">
        <v>19</v>
      </c>
      <c r="Q5" s="339">
        <f>P55</f>
        <v>392.55</v>
      </c>
      <c r="R5" s="7">
        <f>O5-Q5+O4+O6+O7</f>
        <v>0</v>
      </c>
      <c r="U5" s="313" t="s">
        <v>95</v>
      </c>
      <c r="V5" s="729" t="s">
        <v>148</v>
      </c>
      <c r="W5" s="307">
        <v>114</v>
      </c>
      <c r="X5" s="311">
        <v>43979</v>
      </c>
      <c r="Y5" s="426">
        <v>2027.49</v>
      </c>
      <c r="Z5" s="306">
        <v>100</v>
      </c>
      <c r="AA5" s="339">
        <f>Z55</f>
        <v>1068.05</v>
      </c>
      <c r="AB5" s="7">
        <f>Y5-AA5+Y4+Y6+Y7</f>
        <v>959.44</v>
      </c>
    </row>
    <row r="6" spans="1:29" ht="15" customHeight="1" x14ac:dyDescent="0.25">
      <c r="A6" s="313"/>
      <c r="B6" s="730" t="s">
        <v>149</v>
      </c>
      <c r="C6" s="307"/>
      <c r="D6" s="352"/>
      <c r="E6" s="335"/>
      <c r="F6" s="317"/>
      <c r="G6" s="303"/>
      <c r="K6" s="313"/>
      <c r="L6" s="730" t="s">
        <v>149</v>
      </c>
      <c r="M6" s="307"/>
      <c r="N6" s="352"/>
      <c r="O6" s="335"/>
      <c r="P6" s="317"/>
      <c r="Q6" s="303"/>
      <c r="U6" s="313"/>
      <c r="V6" s="730" t="s">
        <v>149</v>
      </c>
      <c r="W6" s="307"/>
      <c r="X6" s="352"/>
      <c r="Y6" s="335"/>
      <c r="Z6" s="317"/>
      <c r="AA6" s="303"/>
    </row>
    <row r="7" spans="1:29" ht="15.75" thickBot="1" x14ac:dyDescent="0.3">
      <c r="A7" s="303"/>
      <c r="B7" s="306"/>
      <c r="C7" s="307"/>
      <c r="D7" s="352"/>
      <c r="E7" s="353"/>
      <c r="F7" s="306"/>
      <c r="K7" s="303"/>
      <c r="L7" s="306"/>
      <c r="M7" s="307"/>
      <c r="N7" s="352"/>
      <c r="O7" s="353"/>
      <c r="P7" s="306"/>
      <c r="U7" s="303"/>
      <c r="V7" s="306"/>
      <c r="W7" s="307"/>
      <c r="X7" s="352"/>
      <c r="Y7" s="353"/>
      <c r="Z7" s="306"/>
    </row>
    <row r="8" spans="1:2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71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61" t="s">
        <v>32</v>
      </c>
      <c r="B9" s="239">
        <f>F4+F5+F6+F7-C9</f>
        <v>45</v>
      </c>
      <c r="C9" s="15">
        <v>45</v>
      </c>
      <c r="D9" s="76">
        <v>1041.6099999999999</v>
      </c>
      <c r="E9" s="456">
        <v>43955</v>
      </c>
      <c r="F9" s="76">
        <f t="shared" ref="F9:F54" si="0">D9</f>
        <v>1041.6099999999999</v>
      </c>
      <c r="G9" s="342" t="s">
        <v>152</v>
      </c>
      <c r="H9" s="343">
        <v>120</v>
      </c>
      <c r="I9" s="335">
        <f>E6+E5+E4-F9+E7</f>
        <v>1005.69</v>
      </c>
      <c r="K9" s="61" t="s">
        <v>32</v>
      </c>
      <c r="L9" s="239">
        <f>P4+P5+P6+P7-M9</f>
        <v>0</v>
      </c>
      <c r="M9" s="15">
        <v>19</v>
      </c>
      <c r="N9" s="76">
        <v>392.55</v>
      </c>
      <c r="O9" s="456">
        <v>43976</v>
      </c>
      <c r="P9" s="76">
        <f t="shared" ref="P9:P54" si="1">N9</f>
        <v>392.55</v>
      </c>
      <c r="Q9" s="342" t="s">
        <v>297</v>
      </c>
      <c r="R9" s="343">
        <v>125</v>
      </c>
      <c r="S9" s="335">
        <f>O6+O5+O4-P9+O7</f>
        <v>0</v>
      </c>
      <c r="U9" s="61" t="s">
        <v>32</v>
      </c>
      <c r="V9" s="239">
        <f>Z4+Z5+Z6+Z7-W9</f>
        <v>50</v>
      </c>
      <c r="W9" s="15">
        <v>50</v>
      </c>
      <c r="X9" s="76">
        <v>1068.05</v>
      </c>
      <c r="Y9" s="456">
        <v>43979</v>
      </c>
      <c r="Z9" s="76">
        <f t="shared" ref="Z9:Z54" si="2">X9</f>
        <v>1068.05</v>
      </c>
      <c r="AA9" s="342" t="s">
        <v>302</v>
      </c>
      <c r="AB9" s="343">
        <v>125</v>
      </c>
      <c r="AC9" s="335">
        <f>Y6+Y5+Y4-Z9+Y7</f>
        <v>959.44</v>
      </c>
    </row>
    <row r="10" spans="1:29" x14ac:dyDescent="0.25">
      <c r="A10" s="86"/>
      <c r="B10" s="239">
        <f>B9-C10</f>
        <v>0</v>
      </c>
      <c r="C10" s="340">
        <v>45</v>
      </c>
      <c r="D10" s="282">
        <v>1005.69</v>
      </c>
      <c r="E10" s="458">
        <v>43962</v>
      </c>
      <c r="F10" s="282">
        <f t="shared" si="0"/>
        <v>1005.69</v>
      </c>
      <c r="G10" s="595" t="s">
        <v>262</v>
      </c>
      <c r="H10" s="596">
        <v>125</v>
      </c>
      <c r="I10" s="335">
        <f>I9-F10</f>
        <v>0</v>
      </c>
      <c r="K10" s="86"/>
      <c r="L10" s="239">
        <f>L9-M10</f>
        <v>0</v>
      </c>
      <c r="M10" s="340"/>
      <c r="N10" s="282"/>
      <c r="O10" s="458"/>
      <c r="P10" s="282">
        <f t="shared" si="1"/>
        <v>0</v>
      </c>
      <c r="Q10" s="807"/>
      <c r="R10" s="808"/>
      <c r="S10" s="796">
        <f>S9-P10</f>
        <v>0</v>
      </c>
      <c r="U10" s="86"/>
      <c r="V10" s="239">
        <f>V9-W10</f>
        <v>50</v>
      </c>
      <c r="W10" s="340"/>
      <c r="X10" s="282"/>
      <c r="Y10" s="458"/>
      <c r="Z10" s="282">
        <f t="shared" si="2"/>
        <v>0</v>
      </c>
      <c r="AA10" s="595"/>
      <c r="AB10" s="596"/>
      <c r="AC10" s="335">
        <f>AC9-Z10</f>
        <v>959.44</v>
      </c>
    </row>
    <row r="11" spans="1:29" x14ac:dyDescent="0.25">
      <c r="A11" s="12"/>
      <c r="B11" s="239">
        <f t="shared" ref="B11:B53" si="3">B10-C11</f>
        <v>0</v>
      </c>
      <c r="C11" s="15"/>
      <c r="D11" s="282"/>
      <c r="E11" s="458"/>
      <c r="F11" s="282">
        <f t="shared" si="0"/>
        <v>0</v>
      </c>
      <c r="G11" s="807"/>
      <c r="H11" s="808"/>
      <c r="I11" s="796">
        <f t="shared" ref="I11:I54" si="4">I10-F11</f>
        <v>0</v>
      </c>
      <c r="K11" s="12"/>
      <c r="L11" s="239">
        <f t="shared" ref="L11:L53" si="5">L10-M11</f>
        <v>0</v>
      </c>
      <c r="M11" s="15"/>
      <c r="N11" s="282"/>
      <c r="O11" s="458"/>
      <c r="P11" s="282">
        <f t="shared" si="1"/>
        <v>0</v>
      </c>
      <c r="Q11" s="807"/>
      <c r="R11" s="808"/>
      <c r="S11" s="796">
        <f t="shared" ref="S11:S54" si="6">S10-P11</f>
        <v>0</v>
      </c>
      <c r="U11" s="12"/>
      <c r="V11" s="239">
        <f t="shared" ref="V11:V53" si="7">V10-W11</f>
        <v>50</v>
      </c>
      <c r="W11" s="15"/>
      <c r="X11" s="282"/>
      <c r="Y11" s="458"/>
      <c r="Z11" s="282">
        <f t="shared" si="2"/>
        <v>0</v>
      </c>
      <c r="AA11" s="595"/>
      <c r="AB11" s="596"/>
      <c r="AC11" s="335">
        <f t="shared" ref="AC11:AC54" si="8">AC10-Z11</f>
        <v>959.44</v>
      </c>
    </row>
    <row r="12" spans="1:29" x14ac:dyDescent="0.25">
      <c r="A12" s="61" t="s">
        <v>33</v>
      </c>
      <c r="B12" s="239">
        <f t="shared" si="3"/>
        <v>0</v>
      </c>
      <c r="C12" s="15"/>
      <c r="D12" s="282"/>
      <c r="E12" s="458"/>
      <c r="F12" s="282">
        <f t="shared" si="0"/>
        <v>0</v>
      </c>
      <c r="G12" s="807"/>
      <c r="H12" s="808"/>
      <c r="I12" s="796">
        <f t="shared" si="4"/>
        <v>0</v>
      </c>
      <c r="K12" s="61" t="s">
        <v>33</v>
      </c>
      <c r="L12" s="239">
        <f t="shared" si="5"/>
        <v>0</v>
      </c>
      <c r="M12" s="15"/>
      <c r="N12" s="282"/>
      <c r="O12" s="458"/>
      <c r="P12" s="282">
        <f t="shared" si="1"/>
        <v>0</v>
      </c>
      <c r="Q12" s="595"/>
      <c r="R12" s="596"/>
      <c r="S12" s="335">
        <f t="shared" si="6"/>
        <v>0</v>
      </c>
      <c r="U12" s="61" t="s">
        <v>33</v>
      </c>
      <c r="V12" s="239">
        <f t="shared" si="7"/>
        <v>50</v>
      </c>
      <c r="W12" s="15"/>
      <c r="X12" s="282"/>
      <c r="Y12" s="458"/>
      <c r="Z12" s="282">
        <f t="shared" si="2"/>
        <v>0</v>
      </c>
      <c r="AA12" s="595"/>
      <c r="AB12" s="596"/>
      <c r="AC12" s="335">
        <f t="shared" si="8"/>
        <v>959.44</v>
      </c>
    </row>
    <row r="13" spans="1:29" x14ac:dyDescent="0.25">
      <c r="A13" s="86"/>
      <c r="B13" s="239">
        <f t="shared" si="3"/>
        <v>0</v>
      </c>
      <c r="C13" s="15"/>
      <c r="D13" s="282"/>
      <c r="E13" s="458"/>
      <c r="F13" s="282">
        <f t="shared" si="0"/>
        <v>0</v>
      </c>
      <c r="G13" s="807"/>
      <c r="H13" s="808"/>
      <c r="I13" s="796">
        <f t="shared" si="4"/>
        <v>0</v>
      </c>
      <c r="K13" s="86"/>
      <c r="L13" s="239">
        <f t="shared" si="5"/>
        <v>0</v>
      </c>
      <c r="M13" s="15"/>
      <c r="N13" s="282"/>
      <c r="O13" s="458"/>
      <c r="P13" s="282">
        <f t="shared" si="1"/>
        <v>0</v>
      </c>
      <c r="Q13" s="595"/>
      <c r="R13" s="596"/>
      <c r="S13" s="335">
        <f t="shared" si="6"/>
        <v>0</v>
      </c>
      <c r="U13" s="86"/>
      <c r="V13" s="239">
        <f t="shared" si="7"/>
        <v>50</v>
      </c>
      <c r="W13" s="15"/>
      <c r="X13" s="282"/>
      <c r="Y13" s="458"/>
      <c r="Z13" s="282">
        <f t="shared" si="2"/>
        <v>0</v>
      </c>
      <c r="AA13" s="595"/>
      <c r="AB13" s="596"/>
      <c r="AC13" s="335">
        <f t="shared" si="8"/>
        <v>959.44</v>
      </c>
    </row>
    <row r="14" spans="1:29" x14ac:dyDescent="0.25">
      <c r="A14" s="12"/>
      <c r="B14" s="239">
        <f t="shared" si="3"/>
        <v>0</v>
      </c>
      <c r="C14" s="15"/>
      <c r="D14" s="282"/>
      <c r="E14" s="458"/>
      <c r="F14" s="282">
        <f t="shared" si="0"/>
        <v>0</v>
      </c>
      <c r="G14" s="807"/>
      <c r="H14" s="808"/>
      <c r="I14" s="796">
        <f t="shared" si="4"/>
        <v>0</v>
      </c>
      <c r="K14" s="12"/>
      <c r="L14" s="239">
        <f t="shared" si="5"/>
        <v>0</v>
      </c>
      <c r="M14" s="15"/>
      <c r="N14" s="282"/>
      <c r="O14" s="458"/>
      <c r="P14" s="282">
        <f t="shared" si="1"/>
        <v>0</v>
      </c>
      <c r="Q14" s="595"/>
      <c r="R14" s="596"/>
      <c r="S14" s="335">
        <f t="shared" si="6"/>
        <v>0</v>
      </c>
      <c r="U14" s="12"/>
      <c r="V14" s="239">
        <f t="shared" si="7"/>
        <v>50</v>
      </c>
      <c r="W14" s="15"/>
      <c r="X14" s="282"/>
      <c r="Y14" s="458"/>
      <c r="Z14" s="282">
        <f t="shared" si="2"/>
        <v>0</v>
      </c>
      <c r="AA14" s="595" t="s">
        <v>22</v>
      </c>
      <c r="AB14" s="596"/>
      <c r="AC14" s="335">
        <f t="shared" si="8"/>
        <v>959.44</v>
      </c>
    </row>
    <row r="15" spans="1:29" x14ac:dyDescent="0.25">
      <c r="B15" s="239">
        <f t="shared" si="3"/>
        <v>0</v>
      </c>
      <c r="C15" s="55"/>
      <c r="D15" s="282"/>
      <c r="E15" s="458"/>
      <c r="F15" s="282">
        <f t="shared" si="0"/>
        <v>0</v>
      </c>
      <c r="G15" s="807"/>
      <c r="H15" s="808"/>
      <c r="I15" s="796">
        <f t="shared" si="4"/>
        <v>0</v>
      </c>
      <c r="L15" s="239">
        <f t="shared" si="5"/>
        <v>0</v>
      </c>
      <c r="M15" s="55"/>
      <c r="N15" s="282"/>
      <c r="O15" s="458"/>
      <c r="P15" s="282">
        <f t="shared" si="1"/>
        <v>0</v>
      </c>
      <c r="Q15" s="595"/>
      <c r="R15" s="596"/>
      <c r="S15" s="335">
        <f t="shared" si="6"/>
        <v>0</v>
      </c>
      <c r="V15" s="239">
        <f t="shared" si="7"/>
        <v>50</v>
      </c>
      <c r="W15" s="55"/>
      <c r="X15" s="282"/>
      <c r="Y15" s="458"/>
      <c r="Z15" s="282">
        <f t="shared" si="2"/>
        <v>0</v>
      </c>
      <c r="AA15" s="595"/>
      <c r="AB15" s="596"/>
      <c r="AC15" s="335">
        <f t="shared" si="8"/>
        <v>959.44</v>
      </c>
    </row>
    <row r="16" spans="1:29" x14ac:dyDescent="0.25">
      <c r="B16" s="239">
        <f t="shared" si="3"/>
        <v>0</v>
      </c>
      <c r="C16" s="15"/>
      <c r="D16" s="282"/>
      <c r="E16" s="458"/>
      <c r="F16" s="282">
        <f t="shared" si="0"/>
        <v>0</v>
      </c>
      <c r="G16" s="595"/>
      <c r="H16" s="596"/>
      <c r="I16" s="335">
        <f t="shared" si="4"/>
        <v>0</v>
      </c>
      <c r="L16" s="239">
        <f t="shared" si="5"/>
        <v>0</v>
      </c>
      <c r="M16" s="15"/>
      <c r="N16" s="282"/>
      <c r="O16" s="458"/>
      <c r="P16" s="282">
        <f t="shared" si="1"/>
        <v>0</v>
      </c>
      <c r="Q16" s="595"/>
      <c r="R16" s="596"/>
      <c r="S16" s="335">
        <f t="shared" si="6"/>
        <v>0</v>
      </c>
      <c r="V16" s="239">
        <f t="shared" si="7"/>
        <v>50</v>
      </c>
      <c r="W16" s="15"/>
      <c r="X16" s="282"/>
      <c r="Y16" s="458"/>
      <c r="Z16" s="282">
        <f t="shared" si="2"/>
        <v>0</v>
      </c>
      <c r="AA16" s="595"/>
      <c r="AB16" s="596"/>
      <c r="AC16" s="335">
        <f t="shared" si="8"/>
        <v>959.44</v>
      </c>
    </row>
    <row r="17" spans="2:29" x14ac:dyDescent="0.25">
      <c r="B17" s="239">
        <f t="shared" si="3"/>
        <v>0</v>
      </c>
      <c r="C17" s="15"/>
      <c r="D17" s="282"/>
      <c r="E17" s="458"/>
      <c r="F17" s="282">
        <f t="shared" si="0"/>
        <v>0</v>
      </c>
      <c r="G17" s="595"/>
      <c r="H17" s="596"/>
      <c r="I17" s="87">
        <f t="shared" si="4"/>
        <v>0</v>
      </c>
      <c r="L17" s="239">
        <f t="shared" si="5"/>
        <v>0</v>
      </c>
      <c r="M17" s="15"/>
      <c r="N17" s="282"/>
      <c r="O17" s="458"/>
      <c r="P17" s="282">
        <f t="shared" si="1"/>
        <v>0</v>
      </c>
      <c r="Q17" s="595"/>
      <c r="R17" s="596"/>
      <c r="S17" s="87">
        <f t="shared" si="6"/>
        <v>0</v>
      </c>
      <c r="V17" s="239">
        <f t="shared" si="7"/>
        <v>50</v>
      </c>
      <c r="W17" s="15"/>
      <c r="X17" s="282"/>
      <c r="Y17" s="458"/>
      <c r="Z17" s="282">
        <f t="shared" si="2"/>
        <v>0</v>
      </c>
      <c r="AA17" s="595"/>
      <c r="AB17" s="596"/>
      <c r="AC17" s="87">
        <f t="shared" si="8"/>
        <v>959.44</v>
      </c>
    </row>
    <row r="18" spans="2:29" x14ac:dyDescent="0.25">
      <c r="B18" s="239">
        <f t="shared" si="3"/>
        <v>0</v>
      </c>
      <c r="C18" s="55"/>
      <c r="D18" s="282"/>
      <c r="E18" s="458"/>
      <c r="F18" s="282">
        <f t="shared" si="0"/>
        <v>0</v>
      </c>
      <c r="G18" s="595"/>
      <c r="H18" s="596"/>
      <c r="I18" s="87">
        <f t="shared" si="4"/>
        <v>0</v>
      </c>
      <c r="L18" s="239">
        <f t="shared" si="5"/>
        <v>0</v>
      </c>
      <c r="M18" s="55"/>
      <c r="N18" s="282"/>
      <c r="O18" s="458"/>
      <c r="P18" s="282">
        <f t="shared" si="1"/>
        <v>0</v>
      </c>
      <c r="Q18" s="595"/>
      <c r="R18" s="596"/>
      <c r="S18" s="87">
        <f t="shared" si="6"/>
        <v>0</v>
      </c>
      <c r="V18" s="239">
        <f t="shared" si="7"/>
        <v>50</v>
      </c>
      <c r="W18" s="55"/>
      <c r="X18" s="282"/>
      <c r="Y18" s="458"/>
      <c r="Z18" s="282">
        <f t="shared" si="2"/>
        <v>0</v>
      </c>
      <c r="AA18" s="595"/>
      <c r="AB18" s="596"/>
      <c r="AC18" s="87">
        <f t="shared" si="8"/>
        <v>959.44</v>
      </c>
    </row>
    <row r="19" spans="2:29" x14ac:dyDescent="0.25">
      <c r="B19" s="239">
        <f t="shared" si="3"/>
        <v>0</v>
      </c>
      <c r="C19" s="15"/>
      <c r="D19" s="282"/>
      <c r="E19" s="458"/>
      <c r="F19" s="282">
        <f t="shared" si="0"/>
        <v>0</v>
      </c>
      <c r="G19" s="595"/>
      <c r="H19" s="596"/>
      <c r="I19" s="87">
        <f t="shared" si="4"/>
        <v>0</v>
      </c>
      <c r="L19" s="239">
        <f t="shared" si="5"/>
        <v>0</v>
      </c>
      <c r="M19" s="15"/>
      <c r="N19" s="282"/>
      <c r="O19" s="458"/>
      <c r="P19" s="282">
        <f t="shared" si="1"/>
        <v>0</v>
      </c>
      <c r="Q19" s="595"/>
      <c r="R19" s="596"/>
      <c r="S19" s="87">
        <f t="shared" si="6"/>
        <v>0</v>
      </c>
      <c r="V19" s="239">
        <f t="shared" si="7"/>
        <v>50</v>
      </c>
      <c r="W19" s="15"/>
      <c r="X19" s="282"/>
      <c r="Y19" s="458"/>
      <c r="Z19" s="282">
        <f t="shared" si="2"/>
        <v>0</v>
      </c>
      <c r="AA19" s="595"/>
      <c r="AB19" s="596"/>
      <c r="AC19" s="87">
        <f t="shared" si="8"/>
        <v>959.44</v>
      </c>
    </row>
    <row r="20" spans="2:29" x14ac:dyDescent="0.25">
      <c r="B20" s="239">
        <f t="shared" si="3"/>
        <v>0</v>
      </c>
      <c r="C20" s="15"/>
      <c r="D20" s="282"/>
      <c r="E20" s="458"/>
      <c r="F20" s="282">
        <f t="shared" si="0"/>
        <v>0</v>
      </c>
      <c r="G20" s="595"/>
      <c r="H20" s="596"/>
      <c r="I20" s="87">
        <f t="shared" si="4"/>
        <v>0</v>
      </c>
      <c r="L20" s="239">
        <f t="shared" si="5"/>
        <v>0</v>
      </c>
      <c r="M20" s="15"/>
      <c r="N20" s="282"/>
      <c r="O20" s="458"/>
      <c r="P20" s="282">
        <f t="shared" si="1"/>
        <v>0</v>
      </c>
      <c r="Q20" s="595"/>
      <c r="R20" s="596"/>
      <c r="S20" s="87">
        <f t="shared" si="6"/>
        <v>0</v>
      </c>
      <c r="V20" s="239">
        <f t="shared" si="7"/>
        <v>50</v>
      </c>
      <c r="W20" s="15"/>
      <c r="X20" s="282"/>
      <c r="Y20" s="458"/>
      <c r="Z20" s="282">
        <f t="shared" si="2"/>
        <v>0</v>
      </c>
      <c r="AA20" s="595"/>
      <c r="AB20" s="596"/>
      <c r="AC20" s="87">
        <f t="shared" si="8"/>
        <v>959.44</v>
      </c>
    </row>
    <row r="21" spans="2:29" x14ac:dyDescent="0.25">
      <c r="B21" s="239">
        <f t="shared" si="3"/>
        <v>0</v>
      </c>
      <c r="C21" s="15"/>
      <c r="D21" s="282"/>
      <c r="E21" s="458"/>
      <c r="F21" s="282">
        <f t="shared" si="0"/>
        <v>0</v>
      </c>
      <c r="G21" s="595"/>
      <c r="H21" s="596"/>
      <c r="I21" s="87">
        <f t="shared" si="4"/>
        <v>0</v>
      </c>
      <c r="L21" s="239">
        <f t="shared" si="5"/>
        <v>0</v>
      </c>
      <c r="M21" s="15"/>
      <c r="N21" s="282"/>
      <c r="O21" s="458"/>
      <c r="P21" s="282">
        <f t="shared" si="1"/>
        <v>0</v>
      </c>
      <c r="Q21" s="595"/>
      <c r="R21" s="596"/>
      <c r="S21" s="87">
        <f t="shared" si="6"/>
        <v>0</v>
      </c>
      <c r="V21" s="239">
        <f t="shared" si="7"/>
        <v>50</v>
      </c>
      <c r="W21" s="15"/>
      <c r="X21" s="282"/>
      <c r="Y21" s="458"/>
      <c r="Z21" s="282">
        <f t="shared" si="2"/>
        <v>0</v>
      </c>
      <c r="AA21" s="595"/>
      <c r="AB21" s="596"/>
      <c r="AC21" s="87">
        <f t="shared" si="8"/>
        <v>959.44</v>
      </c>
    </row>
    <row r="22" spans="2:29" x14ac:dyDescent="0.25">
      <c r="B22" s="239">
        <f t="shared" si="3"/>
        <v>0</v>
      </c>
      <c r="C22" s="15"/>
      <c r="D22" s="282"/>
      <c r="E22" s="458"/>
      <c r="F22" s="282">
        <f t="shared" si="0"/>
        <v>0</v>
      </c>
      <c r="G22" s="206"/>
      <c r="H22" s="129"/>
      <c r="I22" s="87">
        <f t="shared" si="4"/>
        <v>0</v>
      </c>
      <c r="L22" s="239">
        <f t="shared" si="5"/>
        <v>0</v>
      </c>
      <c r="M22" s="15"/>
      <c r="N22" s="282"/>
      <c r="O22" s="458"/>
      <c r="P22" s="282">
        <f t="shared" si="1"/>
        <v>0</v>
      </c>
      <c r="Q22" s="206"/>
      <c r="R22" s="129"/>
      <c r="S22" s="87">
        <f t="shared" si="6"/>
        <v>0</v>
      </c>
      <c r="V22" s="239">
        <f t="shared" si="7"/>
        <v>50</v>
      </c>
      <c r="W22" s="15"/>
      <c r="X22" s="282"/>
      <c r="Y22" s="458"/>
      <c r="Z22" s="282">
        <f t="shared" si="2"/>
        <v>0</v>
      </c>
      <c r="AA22" s="206"/>
      <c r="AB22" s="129"/>
      <c r="AC22" s="87">
        <f t="shared" si="8"/>
        <v>959.44</v>
      </c>
    </row>
    <row r="23" spans="2:29" x14ac:dyDescent="0.25">
      <c r="B23" s="239">
        <f t="shared" si="3"/>
        <v>0</v>
      </c>
      <c r="C23" s="15"/>
      <c r="D23" s="272"/>
      <c r="E23" s="467"/>
      <c r="F23" s="272">
        <f t="shared" si="0"/>
        <v>0</v>
      </c>
      <c r="G23" s="273"/>
      <c r="H23" s="211"/>
      <c r="I23" s="87">
        <f t="shared" si="4"/>
        <v>0</v>
      </c>
      <c r="L23" s="239">
        <f t="shared" si="5"/>
        <v>0</v>
      </c>
      <c r="M23" s="15"/>
      <c r="N23" s="272"/>
      <c r="O23" s="467"/>
      <c r="P23" s="272">
        <f t="shared" si="1"/>
        <v>0</v>
      </c>
      <c r="Q23" s="273"/>
      <c r="R23" s="211"/>
      <c r="S23" s="87">
        <f t="shared" si="6"/>
        <v>0</v>
      </c>
      <c r="V23" s="239">
        <f t="shared" si="7"/>
        <v>50</v>
      </c>
      <c r="W23" s="15"/>
      <c r="X23" s="272"/>
      <c r="Y23" s="467"/>
      <c r="Z23" s="272">
        <f t="shared" si="2"/>
        <v>0</v>
      </c>
      <c r="AA23" s="273"/>
      <c r="AB23" s="211"/>
      <c r="AC23" s="87">
        <f t="shared" si="8"/>
        <v>959.44</v>
      </c>
    </row>
    <row r="24" spans="2:29" x14ac:dyDescent="0.25">
      <c r="B24" s="239">
        <f t="shared" si="3"/>
        <v>0</v>
      </c>
      <c r="C24" s="15"/>
      <c r="D24" s="272"/>
      <c r="E24" s="467"/>
      <c r="F24" s="272">
        <f t="shared" si="0"/>
        <v>0</v>
      </c>
      <c r="G24" s="273"/>
      <c r="H24" s="211"/>
      <c r="I24" s="87">
        <f t="shared" si="4"/>
        <v>0</v>
      </c>
      <c r="L24" s="239">
        <f t="shared" si="5"/>
        <v>0</v>
      </c>
      <c r="M24" s="15"/>
      <c r="N24" s="272"/>
      <c r="O24" s="467"/>
      <c r="P24" s="272">
        <f t="shared" si="1"/>
        <v>0</v>
      </c>
      <c r="Q24" s="273"/>
      <c r="R24" s="211"/>
      <c r="S24" s="87">
        <f t="shared" si="6"/>
        <v>0</v>
      </c>
      <c r="V24" s="239">
        <f t="shared" si="7"/>
        <v>50</v>
      </c>
      <c r="W24" s="15"/>
      <c r="X24" s="272"/>
      <c r="Y24" s="467"/>
      <c r="Z24" s="272">
        <f t="shared" si="2"/>
        <v>0</v>
      </c>
      <c r="AA24" s="273"/>
      <c r="AB24" s="211"/>
      <c r="AC24" s="87">
        <f t="shared" si="8"/>
        <v>959.44</v>
      </c>
    </row>
    <row r="25" spans="2:29" x14ac:dyDescent="0.25">
      <c r="B25" s="239">
        <f t="shared" si="3"/>
        <v>0</v>
      </c>
      <c r="C25" s="15"/>
      <c r="D25" s="272"/>
      <c r="E25" s="467"/>
      <c r="F25" s="272">
        <f t="shared" si="0"/>
        <v>0</v>
      </c>
      <c r="G25" s="273"/>
      <c r="H25" s="211"/>
      <c r="I25" s="87">
        <f t="shared" si="4"/>
        <v>0</v>
      </c>
      <c r="L25" s="239">
        <f t="shared" si="5"/>
        <v>0</v>
      </c>
      <c r="M25" s="15"/>
      <c r="N25" s="272"/>
      <c r="O25" s="467"/>
      <c r="P25" s="272">
        <f t="shared" si="1"/>
        <v>0</v>
      </c>
      <c r="Q25" s="273"/>
      <c r="R25" s="211"/>
      <c r="S25" s="87">
        <f t="shared" si="6"/>
        <v>0</v>
      </c>
      <c r="V25" s="239">
        <f t="shared" si="7"/>
        <v>50</v>
      </c>
      <c r="W25" s="15"/>
      <c r="X25" s="272"/>
      <c r="Y25" s="467"/>
      <c r="Z25" s="272">
        <f t="shared" si="2"/>
        <v>0</v>
      </c>
      <c r="AA25" s="273"/>
      <c r="AB25" s="211"/>
      <c r="AC25" s="87">
        <f t="shared" si="8"/>
        <v>959.44</v>
      </c>
    </row>
    <row r="26" spans="2:29" x14ac:dyDescent="0.25">
      <c r="B26" s="239">
        <f t="shared" si="3"/>
        <v>0</v>
      </c>
      <c r="C26" s="15"/>
      <c r="D26" s="272"/>
      <c r="E26" s="467"/>
      <c r="F26" s="272">
        <f t="shared" si="0"/>
        <v>0</v>
      </c>
      <c r="G26" s="273"/>
      <c r="H26" s="211"/>
      <c r="I26" s="87">
        <f t="shared" si="4"/>
        <v>0</v>
      </c>
      <c r="L26" s="239">
        <f t="shared" si="5"/>
        <v>0</v>
      </c>
      <c r="M26" s="15"/>
      <c r="N26" s="272"/>
      <c r="O26" s="467"/>
      <c r="P26" s="272">
        <f t="shared" si="1"/>
        <v>0</v>
      </c>
      <c r="Q26" s="273"/>
      <c r="R26" s="211"/>
      <c r="S26" s="87">
        <f t="shared" si="6"/>
        <v>0</v>
      </c>
      <c r="V26" s="239">
        <f t="shared" si="7"/>
        <v>50</v>
      </c>
      <c r="W26" s="15"/>
      <c r="X26" s="272"/>
      <c r="Y26" s="467"/>
      <c r="Z26" s="272">
        <f t="shared" si="2"/>
        <v>0</v>
      </c>
      <c r="AA26" s="273"/>
      <c r="AB26" s="211"/>
      <c r="AC26" s="87">
        <f t="shared" si="8"/>
        <v>959.44</v>
      </c>
    </row>
    <row r="27" spans="2:29" x14ac:dyDescent="0.25">
      <c r="B27" s="239">
        <f t="shared" si="3"/>
        <v>0</v>
      </c>
      <c r="C27" s="15"/>
      <c r="D27" s="272"/>
      <c r="E27" s="467"/>
      <c r="F27" s="272">
        <f t="shared" si="0"/>
        <v>0</v>
      </c>
      <c r="G27" s="273"/>
      <c r="H27" s="211"/>
      <c r="I27" s="87">
        <f t="shared" si="4"/>
        <v>0</v>
      </c>
      <c r="L27" s="239">
        <f t="shared" si="5"/>
        <v>0</v>
      </c>
      <c r="M27" s="15"/>
      <c r="N27" s="272"/>
      <c r="O27" s="467"/>
      <c r="P27" s="272">
        <f t="shared" si="1"/>
        <v>0</v>
      </c>
      <c r="Q27" s="273"/>
      <c r="R27" s="211"/>
      <c r="S27" s="87">
        <f t="shared" si="6"/>
        <v>0</v>
      </c>
      <c r="V27" s="239">
        <f t="shared" si="7"/>
        <v>50</v>
      </c>
      <c r="W27" s="15"/>
      <c r="X27" s="272"/>
      <c r="Y27" s="467"/>
      <c r="Z27" s="272">
        <f t="shared" si="2"/>
        <v>0</v>
      </c>
      <c r="AA27" s="273"/>
      <c r="AB27" s="211"/>
      <c r="AC27" s="87">
        <f t="shared" si="8"/>
        <v>959.44</v>
      </c>
    </row>
    <row r="28" spans="2:29" x14ac:dyDescent="0.25">
      <c r="B28" s="239">
        <f t="shared" si="3"/>
        <v>0</v>
      </c>
      <c r="C28" s="15"/>
      <c r="D28" s="272"/>
      <c r="E28" s="467"/>
      <c r="F28" s="272">
        <f t="shared" si="0"/>
        <v>0</v>
      </c>
      <c r="G28" s="273"/>
      <c r="H28" s="211"/>
      <c r="I28" s="87">
        <f t="shared" si="4"/>
        <v>0</v>
      </c>
      <c r="L28" s="239">
        <f t="shared" si="5"/>
        <v>0</v>
      </c>
      <c r="M28" s="15"/>
      <c r="N28" s="272"/>
      <c r="O28" s="467"/>
      <c r="P28" s="272">
        <f t="shared" si="1"/>
        <v>0</v>
      </c>
      <c r="Q28" s="273"/>
      <c r="R28" s="211"/>
      <c r="S28" s="87">
        <f t="shared" si="6"/>
        <v>0</v>
      </c>
      <c r="V28" s="239">
        <f t="shared" si="7"/>
        <v>50</v>
      </c>
      <c r="W28" s="15"/>
      <c r="X28" s="272"/>
      <c r="Y28" s="467"/>
      <c r="Z28" s="272">
        <f t="shared" si="2"/>
        <v>0</v>
      </c>
      <c r="AA28" s="273"/>
      <c r="AB28" s="211"/>
      <c r="AC28" s="87">
        <f t="shared" si="8"/>
        <v>959.44</v>
      </c>
    </row>
    <row r="29" spans="2:29" x14ac:dyDescent="0.25">
      <c r="B29" s="239">
        <f t="shared" si="3"/>
        <v>0</v>
      </c>
      <c r="C29" s="15"/>
      <c r="D29" s="76"/>
      <c r="E29" s="456"/>
      <c r="F29" s="76">
        <f t="shared" si="0"/>
        <v>0</v>
      </c>
      <c r="G29" s="77"/>
      <c r="H29" s="78"/>
      <c r="I29" s="87">
        <f t="shared" si="4"/>
        <v>0</v>
      </c>
      <c r="L29" s="239">
        <f t="shared" si="5"/>
        <v>0</v>
      </c>
      <c r="M29" s="15"/>
      <c r="N29" s="76"/>
      <c r="O29" s="456"/>
      <c r="P29" s="76">
        <f t="shared" si="1"/>
        <v>0</v>
      </c>
      <c r="Q29" s="77"/>
      <c r="R29" s="78"/>
      <c r="S29" s="87">
        <f t="shared" si="6"/>
        <v>0</v>
      </c>
      <c r="V29" s="239">
        <f t="shared" si="7"/>
        <v>50</v>
      </c>
      <c r="W29" s="15"/>
      <c r="X29" s="76"/>
      <c r="Y29" s="456"/>
      <c r="Z29" s="76">
        <f t="shared" si="2"/>
        <v>0</v>
      </c>
      <c r="AA29" s="77"/>
      <c r="AB29" s="78"/>
      <c r="AC29" s="87">
        <f t="shared" si="8"/>
        <v>959.44</v>
      </c>
    </row>
    <row r="30" spans="2:29" x14ac:dyDescent="0.25">
      <c r="B30" s="239">
        <f t="shared" si="3"/>
        <v>0</v>
      </c>
      <c r="C30" s="15"/>
      <c r="D30" s="76"/>
      <c r="E30" s="456"/>
      <c r="F30" s="76">
        <f t="shared" si="0"/>
        <v>0</v>
      </c>
      <c r="G30" s="77"/>
      <c r="H30" s="78"/>
      <c r="I30" s="87">
        <f t="shared" si="4"/>
        <v>0</v>
      </c>
      <c r="L30" s="239">
        <f t="shared" si="5"/>
        <v>0</v>
      </c>
      <c r="M30" s="15"/>
      <c r="N30" s="76"/>
      <c r="O30" s="456"/>
      <c r="P30" s="76">
        <f t="shared" si="1"/>
        <v>0</v>
      </c>
      <c r="Q30" s="77"/>
      <c r="R30" s="78"/>
      <c r="S30" s="87">
        <f t="shared" si="6"/>
        <v>0</v>
      </c>
      <c r="V30" s="239">
        <f t="shared" si="7"/>
        <v>50</v>
      </c>
      <c r="W30" s="15"/>
      <c r="X30" s="76"/>
      <c r="Y30" s="456"/>
      <c r="Z30" s="76">
        <f t="shared" si="2"/>
        <v>0</v>
      </c>
      <c r="AA30" s="77"/>
      <c r="AB30" s="78"/>
      <c r="AC30" s="87">
        <f t="shared" si="8"/>
        <v>959.44</v>
      </c>
    </row>
    <row r="31" spans="2:29" x14ac:dyDescent="0.25">
      <c r="B31" s="239">
        <f t="shared" si="3"/>
        <v>0</v>
      </c>
      <c r="C31" s="15"/>
      <c r="D31" s="76"/>
      <c r="E31" s="456"/>
      <c r="F31" s="76">
        <f t="shared" si="0"/>
        <v>0</v>
      </c>
      <c r="G31" s="77"/>
      <c r="H31" s="78"/>
      <c r="I31" s="87">
        <f t="shared" si="4"/>
        <v>0</v>
      </c>
      <c r="L31" s="239">
        <f t="shared" si="5"/>
        <v>0</v>
      </c>
      <c r="M31" s="15"/>
      <c r="N31" s="76"/>
      <c r="O31" s="456"/>
      <c r="P31" s="76">
        <f t="shared" si="1"/>
        <v>0</v>
      </c>
      <c r="Q31" s="77"/>
      <c r="R31" s="78"/>
      <c r="S31" s="87">
        <f t="shared" si="6"/>
        <v>0</v>
      </c>
      <c r="V31" s="239">
        <f t="shared" si="7"/>
        <v>50</v>
      </c>
      <c r="W31" s="15"/>
      <c r="X31" s="76"/>
      <c r="Y31" s="456"/>
      <c r="Z31" s="76">
        <f t="shared" si="2"/>
        <v>0</v>
      </c>
      <c r="AA31" s="77"/>
      <c r="AB31" s="78"/>
      <c r="AC31" s="87">
        <f t="shared" si="8"/>
        <v>959.44</v>
      </c>
    </row>
    <row r="32" spans="2:29" x14ac:dyDescent="0.25">
      <c r="B32" s="239">
        <f t="shared" si="3"/>
        <v>0</v>
      </c>
      <c r="C32" s="15"/>
      <c r="D32" s="76"/>
      <c r="E32" s="456"/>
      <c r="F32" s="76">
        <f t="shared" si="0"/>
        <v>0</v>
      </c>
      <c r="G32" s="77"/>
      <c r="H32" s="78"/>
      <c r="I32" s="87">
        <f t="shared" si="4"/>
        <v>0</v>
      </c>
      <c r="L32" s="239">
        <f t="shared" si="5"/>
        <v>0</v>
      </c>
      <c r="M32" s="15"/>
      <c r="N32" s="76"/>
      <c r="O32" s="456"/>
      <c r="P32" s="76">
        <f t="shared" si="1"/>
        <v>0</v>
      </c>
      <c r="Q32" s="77"/>
      <c r="R32" s="78"/>
      <c r="S32" s="87">
        <f t="shared" si="6"/>
        <v>0</v>
      </c>
      <c r="V32" s="239">
        <f t="shared" si="7"/>
        <v>50</v>
      </c>
      <c r="W32" s="15"/>
      <c r="X32" s="76"/>
      <c r="Y32" s="456"/>
      <c r="Z32" s="76">
        <f t="shared" si="2"/>
        <v>0</v>
      </c>
      <c r="AA32" s="77"/>
      <c r="AB32" s="78"/>
      <c r="AC32" s="87">
        <f t="shared" si="8"/>
        <v>959.44</v>
      </c>
    </row>
    <row r="33" spans="2:29" x14ac:dyDescent="0.25">
      <c r="B33" s="239">
        <f t="shared" si="3"/>
        <v>0</v>
      </c>
      <c r="C33" s="15"/>
      <c r="D33" s="76"/>
      <c r="E33" s="456"/>
      <c r="F33" s="76">
        <f t="shared" si="0"/>
        <v>0</v>
      </c>
      <c r="G33" s="77"/>
      <c r="H33" s="78"/>
      <c r="I33" s="87">
        <f t="shared" si="4"/>
        <v>0</v>
      </c>
      <c r="L33" s="239">
        <f t="shared" si="5"/>
        <v>0</v>
      </c>
      <c r="M33" s="15"/>
      <c r="N33" s="76"/>
      <c r="O33" s="456"/>
      <c r="P33" s="76">
        <f t="shared" si="1"/>
        <v>0</v>
      </c>
      <c r="Q33" s="77"/>
      <c r="R33" s="78"/>
      <c r="S33" s="87">
        <f t="shared" si="6"/>
        <v>0</v>
      </c>
      <c r="V33" s="239">
        <f t="shared" si="7"/>
        <v>50</v>
      </c>
      <c r="W33" s="15"/>
      <c r="X33" s="76"/>
      <c r="Y33" s="456"/>
      <c r="Z33" s="76">
        <f t="shared" si="2"/>
        <v>0</v>
      </c>
      <c r="AA33" s="77"/>
      <c r="AB33" s="78"/>
      <c r="AC33" s="87">
        <f t="shared" si="8"/>
        <v>959.44</v>
      </c>
    </row>
    <row r="34" spans="2:29" x14ac:dyDescent="0.25">
      <c r="B34" s="239">
        <f t="shared" si="3"/>
        <v>0</v>
      </c>
      <c r="C34" s="15"/>
      <c r="D34" s="76"/>
      <c r="E34" s="456"/>
      <c r="F34" s="76">
        <f t="shared" si="0"/>
        <v>0</v>
      </c>
      <c r="G34" s="77"/>
      <c r="H34" s="78"/>
      <c r="I34" s="87">
        <f t="shared" si="4"/>
        <v>0</v>
      </c>
      <c r="L34" s="239">
        <f t="shared" si="5"/>
        <v>0</v>
      </c>
      <c r="M34" s="15"/>
      <c r="N34" s="76"/>
      <c r="O34" s="456"/>
      <c r="P34" s="76">
        <f t="shared" si="1"/>
        <v>0</v>
      </c>
      <c r="Q34" s="77"/>
      <c r="R34" s="78"/>
      <c r="S34" s="87">
        <f t="shared" si="6"/>
        <v>0</v>
      </c>
      <c r="V34" s="239">
        <f t="shared" si="7"/>
        <v>50</v>
      </c>
      <c r="W34" s="15"/>
      <c r="X34" s="76"/>
      <c r="Y34" s="456"/>
      <c r="Z34" s="76">
        <f t="shared" si="2"/>
        <v>0</v>
      </c>
      <c r="AA34" s="77"/>
      <c r="AB34" s="78"/>
      <c r="AC34" s="87">
        <f t="shared" si="8"/>
        <v>959.44</v>
      </c>
    </row>
    <row r="35" spans="2:29" x14ac:dyDescent="0.25">
      <c r="B35" s="239">
        <f t="shared" si="3"/>
        <v>0</v>
      </c>
      <c r="C35" s="15"/>
      <c r="D35" s="76"/>
      <c r="E35" s="456"/>
      <c r="F35" s="76">
        <f t="shared" si="0"/>
        <v>0</v>
      </c>
      <c r="G35" s="77"/>
      <c r="H35" s="78"/>
      <c r="I35" s="87">
        <f t="shared" si="4"/>
        <v>0</v>
      </c>
      <c r="L35" s="239">
        <f t="shared" si="5"/>
        <v>0</v>
      </c>
      <c r="M35" s="15"/>
      <c r="N35" s="76"/>
      <c r="O35" s="456"/>
      <c r="P35" s="76">
        <f t="shared" si="1"/>
        <v>0</v>
      </c>
      <c r="Q35" s="77"/>
      <c r="R35" s="78"/>
      <c r="S35" s="87">
        <f t="shared" si="6"/>
        <v>0</v>
      </c>
      <c r="V35" s="239">
        <f t="shared" si="7"/>
        <v>50</v>
      </c>
      <c r="W35" s="15"/>
      <c r="X35" s="76"/>
      <c r="Y35" s="456"/>
      <c r="Z35" s="76">
        <f t="shared" si="2"/>
        <v>0</v>
      </c>
      <c r="AA35" s="77"/>
      <c r="AB35" s="78"/>
      <c r="AC35" s="87">
        <f t="shared" si="8"/>
        <v>959.44</v>
      </c>
    </row>
    <row r="36" spans="2:29" x14ac:dyDescent="0.25">
      <c r="B36" s="239">
        <f t="shared" si="3"/>
        <v>0</v>
      </c>
      <c r="C36" s="15"/>
      <c r="D36" s="76"/>
      <c r="E36" s="456"/>
      <c r="F36" s="76">
        <f t="shared" si="0"/>
        <v>0</v>
      </c>
      <c r="G36" s="77"/>
      <c r="H36" s="78"/>
      <c r="I36" s="87">
        <f t="shared" si="4"/>
        <v>0</v>
      </c>
      <c r="L36" s="239">
        <f t="shared" si="5"/>
        <v>0</v>
      </c>
      <c r="M36" s="15"/>
      <c r="N36" s="76"/>
      <c r="O36" s="456"/>
      <c r="P36" s="76">
        <f t="shared" si="1"/>
        <v>0</v>
      </c>
      <c r="Q36" s="77"/>
      <c r="R36" s="78"/>
      <c r="S36" s="87">
        <f t="shared" si="6"/>
        <v>0</v>
      </c>
      <c r="V36" s="239">
        <f t="shared" si="7"/>
        <v>50</v>
      </c>
      <c r="W36" s="15"/>
      <c r="X36" s="76"/>
      <c r="Y36" s="456"/>
      <c r="Z36" s="76">
        <f t="shared" si="2"/>
        <v>0</v>
      </c>
      <c r="AA36" s="77"/>
      <c r="AB36" s="78"/>
      <c r="AC36" s="87">
        <f t="shared" si="8"/>
        <v>959.44</v>
      </c>
    </row>
    <row r="37" spans="2:29" x14ac:dyDescent="0.25">
      <c r="B37" s="239">
        <f t="shared" si="3"/>
        <v>0</v>
      </c>
      <c r="C37" s="15"/>
      <c r="D37" s="76"/>
      <c r="E37" s="456"/>
      <c r="F37" s="76">
        <f t="shared" si="0"/>
        <v>0</v>
      </c>
      <c r="G37" s="77"/>
      <c r="H37" s="78"/>
      <c r="I37" s="87">
        <f t="shared" si="4"/>
        <v>0</v>
      </c>
      <c r="L37" s="239">
        <f t="shared" si="5"/>
        <v>0</v>
      </c>
      <c r="M37" s="15"/>
      <c r="N37" s="76"/>
      <c r="O37" s="456"/>
      <c r="P37" s="76">
        <f t="shared" si="1"/>
        <v>0</v>
      </c>
      <c r="Q37" s="77"/>
      <c r="R37" s="78"/>
      <c r="S37" s="87">
        <f t="shared" si="6"/>
        <v>0</v>
      </c>
      <c r="V37" s="239">
        <f t="shared" si="7"/>
        <v>50</v>
      </c>
      <c r="W37" s="15"/>
      <c r="X37" s="76"/>
      <c r="Y37" s="456"/>
      <c r="Z37" s="76">
        <f t="shared" si="2"/>
        <v>0</v>
      </c>
      <c r="AA37" s="77"/>
      <c r="AB37" s="78"/>
      <c r="AC37" s="87">
        <f t="shared" si="8"/>
        <v>959.44</v>
      </c>
    </row>
    <row r="38" spans="2:29" x14ac:dyDescent="0.25">
      <c r="B38" s="239">
        <f t="shared" si="3"/>
        <v>0</v>
      </c>
      <c r="C38" s="15"/>
      <c r="D38" s="76"/>
      <c r="E38" s="456"/>
      <c r="F38" s="76">
        <f t="shared" si="0"/>
        <v>0</v>
      </c>
      <c r="G38" s="77"/>
      <c r="H38" s="78"/>
      <c r="I38" s="87">
        <f t="shared" si="4"/>
        <v>0</v>
      </c>
      <c r="L38" s="239">
        <f t="shared" si="5"/>
        <v>0</v>
      </c>
      <c r="M38" s="15"/>
      <c r="N38" s="76"/>
      <c r="O38" s="456"/>
      <c r="P38" s="76">
        <f t="shared" si="1"/>
        <v>0</v>
      </c>
      <c r="Q38" s="77"/>
      <c r="R38" s="78"/>
      <c r="S38" s="87">
        <f t="shared" si="6"/>
        <v>0</v>
      </c>
      <c r="V38" s="239">
        <f t="shared" si="7"/>
        <v>50</v>
      </c>
      <c r="W38" s="15"/>
      <c r="X38" s="76"/>
      <c r="Y38" s="456"/>
      <c r="Z38" s="76">
        <f t="shared" si="2"/>
        <v>0</v>
      </c>
      <c r="AA38" s="77"/>
      <c r="AB38" s="78"/>
      <c r="AC38" s="87">
        <f t="shared" si="8"/>
        <v>959.44</v>
      </c>
    </row>
    <row r="39" spans="2:29" x14ac:dyDescent="0.25">
      <c r="B39" s="239">
        <f t="shared" si="3"/>
        <v>0</v>
      </c>
      <c r="C39" s="15"/>
      <c r="D39" s="76"/>
      <c r="E39" s="456"/>
      <c r="F39" s="76">
        <f t="shared" si="0"/>
        <v>0</v>
      </c>
      <c r="G39" s="77"/>
      <c r="H39" s="78"/>
      <c r="I39" s="87">
        <f t="shared" si="4"/>
        <v>0</v>
      </c>
      <c r="L39" s="239">
        <f t="shared" si="5"/>
        <v>0</v>
      </c>
      <c r="M39" s="15"/>
      <c r="N39" s="76"/>
      <c r="O39" s="456"/>
      <c r="P39" s="76">
        <f t="shared" si="1"/>
        <v>0</v>
      </c>
      <c r="Q39" s="77"/>
      <c r="R39" s="78"/>
      <c r="S39" s="87">
        <f t="shared" si="6"/>
        <v>0</v>
      </c>
      <c r="V39" s="239">
        <f t="shared" si="7"/>
        <v>50</v>
      </c>
      <c r="W39" s="15"/>
      <c r="X39" s="76"/>
      <c r="Y39" s="456"/>
      <c r="Z39" s="76">
        <f t="shared" si="2"/>
        <v>0</v>
      </c>
      <c r="AA39" s="77"/>
      <c r="AB39" s="78"/>
      <c r="AC39" s="87">
        <f t="shared" si="8"/>
        <v>959.44</v>
      </c>
    </row>
    <row r="40" spans="2:29" x14ac:dyDescent="0.25">
      <c r="B40" s="239">
        <f t="shared" si="3"/>
        <v>0</v>
      </c>
      <c r="C40" s="15"/>
      <c r="D40" s="76"/>
      <c r="E40" s="456"/>
      <c r="F40" s="76">
        <f t="shared" si="0"/>
        <v>0</v>
      </c>
      <c r="G40" s="77"/>
      <c r="H40" s="78"/>
      <c r="I40" s="87">
        <f t="shared" si="4"/>
        <v>0</v>
      </c>
      <c r="L40" s="239">
        <f t="shared" si="5"/>
        <v>0</v>
      </c>
      <c r="M40" s="15"/>
      <c r="N40" s="76"/>
      <c r="O40" s="456"/>
      <c r="P40" s="76">
        <f t="shared" si="1"/>
        <v>0</v>
      </c>
      <c r="Q40" s="77"/>
      <c r="R40" s="78"/>
      <c r="S40" s="87">
        <f t="shared" si="6"/>
        <v>0</v>
      </c>
      <c r="V40" s="239">
        <f t="shared" si="7"/>
        <v>50</v>
      </c>
      <c r="W40" s="15"/>
      <c r="X40" s="76"/>
      <c r="Y40" s="456"/>
      <c r="Z40" s="76">
        <f t="shared" si="2"/>
        <v>0</v>
      </c>
      <c r="AA40" s="77"/>
      <c r="AB40" s="78"/>
      <c r="AC40" s="87">
        <f t="shared" si="8"/>
        <v>959.44</v>
      </c>
    </row>
    <row r="41" spans="2:29" x14ac:dyDescent="0.25">
      <c r="B41" s="239">
        <f t="shared" si="3"/>
        <v>0</v>
      </c>
      <c r="C41" s="15"/>
      <c r="D41" s="76"/>
      <c r="E41" s="456"/>
      <c r="F41" s="76">
        <f t="shared" si="0"/>
        <v>0</v>
      </c>
      <c r="G41" s="77"/>
      <c r="H41" s="78"/>
      <c r="I41" s="87">
        <f t="shared" si="4"/>
        <v>0</v>
      </c>
      <c r="L41" s="239">
        <f t="shared" si="5"/>
        <v>0</v>
      </c>
      <c r="M41" s="15"/>
      <c r="N41" s="76"/>
      <c r="O41" s="456"/>
      <c r="P41" s="76">
        <f t="shared" si="1"/>
        <v>0</v>
      </c>
      <c r="Q41" s="77"/>
      <c r="R41" s="78"/>
      <c r="S41" s="87">
        <f t="shared" si="6"/>
        <v>0</v>
      </c>
      <c r="V41" s="239">
        <f t="shared" si="7"/>
        <v>50</v>
      </c>
      <c r="W41" s="15"/>
      <c r="X41" s="76"/>
      <c r="Y41" s="456"/>
      <c r="Z41" s="76">
        <f t="shared" si="2"/>
        <v>0</v>
      </c>
      <c r="AA41" s="77"/>
      <c r="AB41" s="78"/>
      <c r="AC41" s="87">
        <f t="shared" si="8"/>
        <v>959.44</v>
      </c>
    </row>
    <row r="42" spans="2:29" x14ac:dyDescent="0.25">
      <c r="B42" s="239">
        <f t="shared" si="3"/>
        <v>0</v>
      </c>
      <c r="C42" s="15"/>
      <c r="D42" s="76"/>
      <c r="E42" s="456"/>
      <c r="F42" s="76">
        <f t="shared" si="0"/>
        <v>0</v>
      </c>
      <c r="G42" s="77"/>
      <c r="H42" s="78"/>
      <c r="I42" s="87">
        <f t="shared" si="4"/>
        <v>0</v>
      </c>
      <c r="L42" s="239">
        <f t="shared" si="5"/>
        <v>0</v>
      </c>
      <c r="M42" s="15"/>
      <c r="N42" s="76"/>
      <c r="O42" s="456"/>
      <c r="P42" s="76">
        <f t="shared" si="1"/>
        <v>0</v>
      </c>
      <c r="Q42" s="77"/>
      <c r="R42" s="78"/>
      <c r="S42" s="87">
        <f t="shared" si="6"/>
        <v>0</v>
      </c>
      <c r="V42" s="239">
        <f t="shared" si="7"/>
        <v>50</v>
      </c>
      <c r="W42" s="15"/>
      <c r="X42" s="76"/>
      <c r="Y42" s="456"/>
      <c r="Z42" s="76">
        <f t="shared" si="2"/>
        <v>0</v>
      </c>
      <c r="AA42" s="77"/>
      <c r="AB42" s="78"/>
      <c r="AC42" s="87">
        <f t="shared" si="8"/>
        <v>959.44</v>
      </c>
    </row>
    <row r="43" spans="2:29" x14ac:dyDescent="0.25">
      <c r="B43" s="239">
        <f t="shared" si="3"/>
        <v>0</v>
      </c>
      <c r="C43" s="15"/>
      <c r="D43" s="76"/>
      <c r="E43" s="456"/>
      <c r="F43" s="76">
        <f t="shared" si="0"/>
        <v>0</v>
      </c>
      <c r="G43" s="77"/>
      <c r="H43" s="78"/>
      <c r="I43" s="87">
        <f t="shared" si="4"/>
        <v>0</v>
      </c>
      <c r="L43" s="239">
        <f t="shared" si="5"/>
        <v>0</v>
      </c>
      <c r="M43" s="15"/>
      <c r="N43" s="76"/>
      <c r="O43" s="456"/>
      <c r="P43" s="76">
        <f t="shared" si="1"/>
        <v>0</v>
      </c>
      <c r="Q43" s="77"/>
      <c r="R43" s="78"/>
      <c r="S43" s="87">
        <f t="shared" si="6"/>
        <v>0</v>
      </c>
      <c r="V43" s="239">
        <f t="shared" si="7"/>
        <v>50</v>
      </c>
      <c r="W43" s="15"/>
      <c r="X43" s="76"/>
      <c r="Y43" s="456"/>
      <c r="Z43" s="76">
        <f t="shared" si="2"/>
        <v>0</v>
      </c>
      <c r="AA43" s="77"/>
      <c r="AB43" s="78"/>
      <c r="AC43" s="87">
        <f t="shared" si="8"/>
        <v>959.44</v>
      </c>
    </row>
    <row r="44" spans="2:29" x14ac:dyDescent="0.25">
      <c r="B44" s="239">
        <f t="shared" si="3"/>
        <v>0</v>
      </c>
      <c r="C44" s="15"/>
      <c r="D44" s="76"/>
      <c r="E44" s="456"/>
      <c r="F44" s="76">
        <f t="shared" si="0"/>
        <v>0</v>
      </c>
      <c r="G44" s="77"/>
      <c r="H44" s="78"/>
      <c r="I44" s="87">
        <f t="shared" si="4"/>
        <v>0</v>
      </c>
      <c r="L44" s="239">
        <f t="shared" si="5"/>
        <v>0</v>
      </c>
      <c r="M44" s="15"/>
      <c r="N44" s="76"/>
      <c r="O44" s="456"/>
      <c r="P44" s="76">
        <f t="shared" si="1"/>
        <v>0</v>
      </c>
      <c r="Q44" s="77"/>
      <c r="R44" s="78"/>
      <c r="S44" s="87">
        <f t="shared" si="6"/>
        <v>0</v>
      </c>
      <c r="V44" s="239">
        <f t="shared" si="7"/>
        <v>50</v>
      </c>
      <c r="W44" s="15"/>
      <c r="X44" s="76"/>
      <c r="Y44" s="456"/>
      <c r="Z44" s="76">
        <f t="shared" si="2"/>
        <v>0</v>
      </c>
      <c r="AA44" s="77"/>
      <c r="AB44" s="78"/>
      <c r="AC44" s="87">
        <f t="shared" si="8"/>
        <v>959.44</v>
      </c>
    </row>
    <row r="45" spans="2:29" x14ac:dyDescent="0.25">
      <c r="B45" s="239">
        <f t="shared" si="3"/>
        <v>0</v>
      </c>
      <c r="C45" s="15"/>
      <c r="D45" s="76"/>
      <c r="E45" s="456"/>
      <c r="F45" s="76">
        <f t="shared" si="0"/>
        <v>0</v>
      </c>
      <c r="G45" s="77"/>
      <c r="H45" s="78"/>
      <c r="I45" s="87">
        <f t="shared" si="4"/>
        <v>0</v>
      </c>
      <c r="L45" s="239">
        <f t="shared" si="5"/>
        <v>0</v>
      </c>
      <c r="M45" s="15"/>
      <c r="N45" s="76"/>
      <c r="O45" s="456"/>
      <c r="P45" s="76">
        <f t="shared" si="1"/>
        <v>0</v>
      </c>
      <c r="Q45" s="77"/>
      <c r="R45" s="78"/>
      <c r="S45" s="87">
        <f t="shared" si="6"/>
        <v>0</v>
      </c>
      <c r="V45" s="239">
        <f t="shared" si="7"/>
        <v>50</v>
      </c>
      <c r="W45" s="15"/>
      <c r="X45" s="76"/>
      <c r="Y45" s="456"/>
      <c r="Z45" s="76">
        <f t="shared" si="2"/>
        <v>0</v>
      </c>
      <c r="AA45" s="77"/>
      <c r="AB45" s="78"/>
      <c r="AC45" s="87">
        <f t="shared" si="8"/>
        <v>959.44</v>
      </c>
    </row>
    <row r="46" spans="2:29" x14ac:dyDescent="0.25">
      <c r="B46" s="239">
        <f t="shared" si="3"/>
        <v>0</v>
      </c>
      <c r="C46" s="15"/>
      <c r="D46" s="76"/>
      <c r="E46" s="456"/>
      <c r="F46" s="76">
        <f t="shared" si="0"/>
        <v>0</v>
      </c>
      <c r="G46" s="77"/>
      <c r="H46" s="78"/>
      <c r="I46" s="87">
        <f t="shared" si="4"/>
        <v>0</v>
      </c>
      <c r="L46" s="239">
        <f t="shared" si="5"/>
        <v>0</v>
      </c>
      <c r="M46" s="15"/>
      <c r="N46" s="76"/>
      <c r="O46" s="456"/>
      <c r="P46" s="76">
        <f t="shared" si="1"/>
        <v>0</v>
      </c>
      <c r="Q46" s="77"/>
      <c r="R46" s="78"/>
      <c r="S46" s="87">
        <f t="shared" si="6"/>
        <v>0</v>
      </c>
      <c r="V46" s="239">
        <f t="shared" si="7"/>
        <v>50</v>
      </c>
      <c r="W46" s="15"/>
      <c r="X46" s="76"/>
      <c r="Y46" s="456"/>
      <c r="Z46" s="76">
        <f t="shared" si="2"/>
        <v>0</v>
      </c>
      <c r="AA46" s="77"/>
      <c r="AB46" s="78"/>
      <c r="AC46" s="87">
        <f t="shared" si="8"/>
        <v>959.44</v>
      </c>
    </row>
    <row r="47" spans="2:29" x14ac:dyDescent="0.25">
      <c r="B47" s="239">
        <f t="shared" si="3"/>
        <v>0</v>
      </c>
      <c r="C47" s="15"/>
      <c r="D47" s="76"/>
      <c r="E47" s="456"/>
      <c r="F47" s="76">
        <f t="shared" si="0"/>
        <v>0</v>
      </c>
      <c r="G47" s="77"/>
      <c r="H47" s="78"/>
      <c r="I47" s="87">
        <f t="shared" si="4"/>
        <v>0</v>
      </c>
      <c r="L47" s="239">
        <f t="shared" si="5"/>
        <v>0</v>
      </c>
      <c r="M47" s="15"/>
      <c r="N47" s="76"/>
      <c r="O47" s="456"/>
      <c r="P47" s="76">
        <f t="shared" si="1"/>
        <v>0</v>
      </c>
      <c r="Q47" s="77"/>
      <c r="R47" s="78"/>
      <c r="S47" s="87">
        <f t="shared" si="6"/>
        <v>0</v>
      </c>
      <c r="V47" s="239">
        <f t="shared" si="7"/>
        <v>50</v>
      </c>
      <c r="W47" s="15"/>
      <c r="X47" s="76"/>
      <c r="Y47" s="456"/>
      <c r="Z47" s="76">
        <f t="shared" si="2"/>
        <v>0</v>
      </c>
      <c r="AA47" s="77"/>
      <c r="AB47" s="78"/>
      <c r="AC47" s="87">
        <f t="shared" si="8"/>
        <v>959.44</v>
      </c>
    </row>
    <row r="48" spans="2:29" x14ac:dyDescent="0.25">
      <c r="B48" s="239">
        <f t="shared" si="3"/>
        <v>0</v>
      </c>
      <c r="C48" s="15"/>
      <c r="D48" s="76"/>
      <c r="E48" s="456"/>
      <c r="F48" s="76">
        <f t="shared" si="0"/>
        <v>0</v>
      </c>
      <c r="G48" s="77"/>
      <c r="H48" s="78"/>
      <c r="I48" s="87">
        <f t="shared" si="4"/>
        <v>0</v>
      </c>
      <c r="L48" s="239">
        <f t="shared" si="5"/>
        <v>0</v>
      </c>
      <c r="M48" s="15"/>
      <c r="N48" s="76"/>
      <c r="O48" s="456"/>
      <c r="P48" s="76">
        <f t="shared" si="1"/>
        <v>0</v>
      </c>
      <c r="Q48" s="77"/>
      <c r="R48" s="78"/>
      <c r="S48" s="87">
        <f t="shared" si="6"/>
        <v>0</v>
      </c>
      <c r="V48" s="239">
        <f t="shared" si="7"/>
        <v>50</v>
      </c>
      <c r="W48" s="15"/>
      <c r="X48" s="76"/>
      <c r="Y48" s="456"/>
      <c r="Z48" s="76">
        <f t="shared" si="2"/>
        <v>0</v>
      </c>
      <c r="AA48" s="77"/>
      <c r="AB48" s="78"/>
      <c r="AC48" s="87">
        <f t="shared" si="8"/>
        <v>959.44</v>
      </c>
    </row>
    <row r="49" spans="2:29" x14ac:dyDescent="0.25">
      <c r="B49" s="239">
        <f t="shared" si="3"/>
        <v>0</v>
      </c>
      <c r="C49" s="15"/>
      <c r="D49" s="76"/>
      <c r="E49" s="456"/>
      <c r="F49" s="76">
        <f t="shared" si="0"/>
        <v>0</v>
      </c>
      <c r="G49" s="77"/>
      <c r="H49" s="78"/>
      <c r="I49" s="87">
        <f t="shared" si="4"/>
        <v>0</v>
      </c>
      <c r="L49" s="239">
        <f t="shared" si="5"/>
        <v>0</v>
      </c>
      <c r="M49" s="15"/>
      <c r="N49" s="76"/>
      <c r="O49" s="456"/>
      <c r="P49" s="76">
        <f t="shared" si="1"/>
        <v>0</v>
      </c>
      <c r="Q49" s="77"/>
      <c r="R49" s="78"/>
      <c r="S49" s="87">
        <f t="shared" si="6"/>
        <v>0</v>
      </c>
      <c r="V49" s="239">
        <f t="shared" si="7"/>
        <v>50</v>
      </c>
      <c r="W49" s="15"/>
      <c r="X49" s="76"/>
      <c r="Y49" s="456"/>
      <c r="Z49" s="76">
        <f t="shared" si="2"/>
        <v>0</v>
      </c>
      <c r="AA49" s="77"/>
      <c r="AB49" s="78"/>
      <c r="AC49" s="87">
        <f t="shared" si="8"/>
        <v>959.44</v>
      </c>
    </row>
    <row r="50" spans="2:29" x14ac:dyDescent="0.25">
      <c r="B50" s="239">
        <f t="shared" si="3"/>
        <v>0</v>
      </c>
      <c r="C50" s="15"/>
      <c r="D50" s="76"/>
      <c r="E50" s="456"/>
      <c r="F50" s="76">
        <f t="shared" si="0"/>
        <v>0</v>
      </c>
      <c r="G50" s="77"/>
      <c r="H50" s="78"/>
      <c r="I50" s="87">
        <f t="shared" si="4"/>
        <v>0</v>
      </c>
      <c r="L50" s="239">
        <f t="shared" si="5"/>
        <v>0</v>
      </c>
      <c r="M50" s="15"/>
      <c r="N50" s="76"/>
      <c r="O50" s="456"/>
      <c r="P50" s="76">
        <f t="shared" si="1"/>
        <v>0</v>
      </c>
      <c r="Q50" s="77"/>
      <c r="R50" s="78"/>
      <c r="S50" s="87">
        <f t="shared" si="6"/>
        <v>0</v>
      </c>
      <c r="V50" s="239">
        <f t="shared" si="7"/>
        <v>50</v>
      </c>
      <c r="W50" s="15"/>
      <c r="X50" s="76"/>
      <c r="Y50" s="456"/>
      <c r="Z50" s="76">
        <f t="shared" si="2"/>
        <v>0</v>
      </c>
      <c r="AA50" s="77"/>
      <c r="AB50" s="78"/>
      <c r="AC50" s="87">
        <f t="shared" si="8"/>
        <v>959.44</v>
      </c>
    </row>
    <row r="51" spans="2:29" x14ac:dyDescent="0.25">
      <c r="B51" s="239">
        <f t="shared" si="3"/>
        <v>0</v>
      </c>
      <c r="C51" s="15"/>
      <c r="D51" s="76"/>
      <c r="E51" s="456"/>
      <c r="F51" s="76">
        <f t="shared" si="0"/>
        <v>0</v>
      </c>
      <c r="G51" s="77"/>
      <c r="H51" s="78"/>
      <c r="I51" s="87">
        <f t="shared" si="4"/>
        <v>0</v>
      </c>
      <c r="L51" s="239">
        <f t="shared" si="5"/>
        <v>0</v>
      </c>
      <c r="M51" s="15"/>
      <c r="N51" s="76"/>
      <c r="O51" s="456"/>
      <c r="P51" s="76">
        <f t="shared" si="1"/>
        <v>0</v>
      </c>
      <c r="Q51" s="77"/>
      <c r="R51" s="78"/>
      <c r="S51" s="87">
        <f t="shared" si="6"/>
        <v>0</v>
      </c>
      <c r="V51" s="239">
        <f t="shared" si="7"/>
        <v>50</v>
      </c>
      <c r="W51" s="15"/>
      <c r="X51" s="76"/>
      <c r="Y51" s="456"/>
      <c r="Z51" s="76">
        <f t="shared" si="2"/>
        <v>0</v>
      </c>
      <c r="AA51" s="77"/>
      <c r="AB51" s="78"/>
      <c r="AC51" s="87">
        <f t="shared" si="8"/>
        <v>959.44</v>
      </c>
    </row>
    <row r="52" spans="2:29" x14ac:dyDescent="0.25">
      <c r="B52" s="239">
        <f t="shared" si="3"/>
        <v>0</v>
      </c>
      <c r="C52" s="15"/>
      <c r="D52" s="76"/>
      <c r="E52" s="456"/>
      <c r="F52" s="76">
        <f t="shared" si="0"/>
        <v>0</v>
      </c>
      <c r="G52" s="77"/>
      <c r="H52" s="78"/>
      <c r="I52" s="87">
        <f t="shared" si="4"/>
        <v>0</v>
      </c>
      <c r="L52" s="239">
        <f t="shared" si="5"/>
        <v>0</v>
      </c>
      <c r="M52" s="15"/>
      <c r="N52" s="76"/>
      <c r="O52" s="456"/>
      <c r="P52" s="76">
        <f t="shared" si="1"/>
        <v>0</v>
      </c>
      <c r="Q52" s="77"/>
      <c r="R52" s="78"/>
      <c r="S52" s="87">
        <f t="shared" si="6"/>
        <v>0</v>
      </c>
      <c r="V52" s="239">
        <f t="shared" si="7"/>
        <v>50</v>
      </c>
      <c r="W52" s="15"/>
      <c r="X52" s="76"/>
      <c r="Y52" s="456"/>
      <c r="Z52" s="76">
        <f t="shared" si="2"/>
        <v>0</v>
      </c>
      <c r="AA52" s="77"/>
      <c r="AB52" s="78"/>
      <c r="AC52" s="87">
        <f t="shared" si="8"/>
        <v>959.44</v>
      </c>
    </row>
    <row r="53" spans="2:29" x14ac:dyDescent="0.25">
      <c r="B53" s="239">
        <f t="shared" si="3"/>
        <v>0</v>
      </c>
      <c r="C53" s="15"/>
      <c r="D53" s="76"/>
      <c r="E53" s="456"/>
      <c r="F53" s="76">
        <f t="shared" si="0"/>
        <v>0</v>
      </c>
      <c r="G53" s="77"/>
      <c r="H53" s="78"/>
      <c r="I53" s="87">
        <f t="shared" si="4"/>
        <v>0</v>
      </c>
      <c r="L53" s="239">
        <f t="shared" si="5"/>
        <v>0</v>
      </c>
      <c r="M53" s="15"/>
      <c r="N53" s="76"/>
      <c r="O53" s="456"/>
      <c r="P53" s="76">
        <f t="shared" si="1"/>
        <v>0</v>
      </c>
      <c r="Q53" s="77"/>
      <c r="R53" s="78"/>
      <c r="S53" s="87">
        <f t="shared" si="6"/>
        <v>0</v>
      </c>
      <c r="V53" s="239">
        <f t="shared" si="7"/>
        <v>50</v>
      </c>
      <c r="W53" s="15"/>
      <c r="X53" s="76"/>
      <c r="Y53" s="456"/>
      <c r="Z53" s="76">
        <f t="shared" si="2"/>
        <v>0</v>
      </c>
      <c r="AA53" s="77"/>
      <c r="AB53" s="78"/>
      <c r="AC53" s="87">
        <f t="shared" si="8"/>
        <v>959.44</v>
      </c>
    </row>
    <row r="54" spans="2:29" ht="15.75" thickBot="1" x14ac:dyDescent="0.3">
      <c r="B54" s="3"/>
      <c r="C54" s="37"/>
      <c r="D54" s="173"/>
      <c r="E54" s="478"/>
      <c r="F54" s="173">
        <f t="shared" si="0"/>
        <v>0</v>
      </c>
      <c r="G54" s="274"/>
      <c r="H54" s="84"/>
      <c r="I54" s="87">
        <f t="shared" si="4"/>
        <v>0</v>
      </c>
      <c r="L54" s="3"/>
      <c r="M54" s="37"/>
      <c r="N54" s="173"/>
      <c r="O54" s="478"/>
      <c r="P54" s="173">
        <f t="shared" si="1"/>
        <v>0</v>
      </c>
      <c r="Q54" s="274"/>
      <c r="R54" s="84"/>
      <c r="S54" s="87">
        <f t="shared" si="6"/>
        <v>0</v>
      </c>
      <c r="V54" s="3"/>
      <c r="W54" s="37"/>
      <c r="X54" s="173"/>
      <c r="Y54" s="478"/>
      <c r="Z54" s="173">
        <f t="shared" si="2"/>
        <v>0</v>
      </c>
      <c r="AA54" s="274"/>
      <c r="AB54" s="84"/>
      <c r="AC54" s="87">
        <f t="shared" si="8"/>
        <v>959.44</v>
      </c>
    </row>
    <row r="55" spans="2:29" x14ac:dyDescent="0.25">
      <c r="C55" s="55">
        <f>SUM(C9:C54)</f>
        <v>90</v>
      </c>
      <c r="D55" s="136">
        <f>SUM(D9:D54)</f>
        <v>2047.3</v>
      </c>
      <c r="E55" s="202"/>
      <c r="F55" s="136">
        <f>SUM(F9:F54)</f>
        <v>2047.3</v>
      </c>
      <c r="G55" s="186"/>
      <c r="H55" s="186"/>
      <c r="M55" s="55">
        <f>SUM(M9:M54)</f>
        <v>19</v>
      </c>
      <c r="N55" s="136">
        <f>SUM(N9:N54)</f>
        <v>392.55</v>
      </c>
      <c r="O55" s="202"/>
      <c r="P55" s="136">
        <f>SUM(P9:P54)</f>
        <v>392.55</v>
      </c>
      <c r="Q55" s="186"/>
      <c r="R55" s="186"/>
      <c r="W55" s="55">
        <f>SUM(W9:W54)</f>
        <v>50</v>
      </c>
      <c r="X55" s="136">
        <f>SUM(X9:X54)</f>
        <v>1068.05</v>
      </c>
      <c r="Y55" s="202"/>
      <c r="Z55" s="136">
        <f>SUM(Z9:Z54)</f>
        <v>1068.05</v>
      </c>
      <c r="AA55" s="186"/>
      <c r="AB55" s="186"/>
    </row>
    <row r="56" spans="2:29" x14ac:dyDescent="0.25">
      <c r="C56" s="120"/>
      <c r="M56" s="120"/>
      <c r="W56" s="120"/>
    </row>
    <row r="57" spans="2:29" ht="15.75" thickBot="1" x14ac:dyDescent="0.3">
      <c r="B57" s="48"/>
      <c r="L57" s="48"/>
      <c r="V57" s="48"/>
    </row>
    <row r="58" spans="2:29" ht="15.75" thickBot="1" x14ac:dyDescent="0.3">
      <c r="B58" s="100"/>
      <c r="D58" s="46" t="s">
        <v>4</v>
      </c>
      <c r="E58" s="62">
        <f>F5-C55+F4+F6+F7</f>
        <v>0</v>
      </c>
      <c r="L58" s="100"/>
      <c r="N58" s="46" t="s">
        <v>4</v>
      </c>
      <c r="O58" s="62">
        <f>P5-M55+P4+P6+P7</f>
        <v>0</v>
      </c>
      <c r="V58" s="100"/>
      <c r="X58" s="46" t="s">
        <v>4</v>
      </c>
      <c r="Y58" s="62">
        <f>Z5-W55+Z4+Z6+Z7</f>
        <v>50</v>
      </c>
    </row>
    <row r="59" spans="2:29" ht="15.75" thickBot="1" x14ac:dyDescent="0.3">
      <c r="B59" s="137"/>
      <c r="L59" s="137"/>
      <c r="V59" s="137"/>
    </row>
    <row r="60" spans="2:29" ht="15.75" thickBot="1" x14ac:dyDescent="0.3">
      <c r="B60" s="100"/>
      <c r="C60" s="858" t="s">
        <v>11</v>
      </c>
      <c r="D60" s="859"/>
      <c r="E60" s="63">
        <f>E5-F55+E4+E6+E7</f>
        <v>0</v>
      </c>
      <c r="L60" s="100"/>
      <c r="M60" s="858" t="s">
        <v>11</v>
      </c>
      <c r="N60" s="859"/>
      <c r="O60" s="63">
        <f>O5-P55+O4+O6+O7</f>
        <v>0</v>
      </c>
      <c r="V60" s="100"/>
      <c r="W60" s="858" t="s">
        <v>11</v>
      </c>
      <c r="X60" s="859"/>
      <c r="Y60" s="63">
        <f>Y5-Z55+Y4+Y6+Y7</f>
        <v>959.44</v>
      </c>
    </row>
  </sheetData>
  <mergeCells count="6">
    <mergeCell ref="A1:G1"/>
    <mergeCell ref="C60:D60"/>
    <mergeCell ref="K1:Q1"/>
    <mergeCell ref="M60:N60"/>
    <mergeCell ref="U1:AA1"/>
    <mergeCell ref="W60:X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C1" workbookViewId="0">
      <pane ySplit="7" topLeftCell="A12" activePane="bottomLeft" state="frozen"/>
      <selection activeCell="J1" sqref="J1"/>
      <selection pane="bottomLeft" activeCell="G18" sqref="G18:J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862" t="s">
        <v>159</v>
      </c>
      <c r="B1" s="862"/>
      <c r="C1" s="862"/>
      <c r="D1" s="862"/>
      <c r="E1" s="862"/>
      <c r="F1" s="862"/>
      <c r="G1" s="862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39"/>
      <c r="E4" s="480"/>
      <c r="F4" s="434"/>
    </row>
    <row r="5" spans="1:10" ht="15" customHeight="1" x14ac:dyDescent="0.25">
      <c r="A5" s="869" t="s">
        <v>95</v>
      </c>
      <c r="B5" s="871" t="s">
        <v>96</v>
      </c>
      <c r="C5" s="645">
        <v>41</v>
      </c>
      <c r="D5" s="431">
        <v>43900</v>
      </c>
      <c r="E5" s="433">
        <v>2000.67</v>
      </c>
      <c r="F5" s="434">
        <v>147</v>
      </c>
      <c r="G5" s="164">
        <f>F52</f>
        <v>4247.97</v>
      </c>
      <c r="H5" s="65">
        <f>E4+E5+E6-G5</f>
        <v>0</v>
      </c>
    </row>
    <row r="6" spans="1:10" ht="16.5" thickBot="1" x14ac:dyDescent="0.3">
      <c r="A6" s="870"/>
      <c r="B6" s="872"/>
      <c r="C6" s="652">
        <v>42</v>
      </c>
      <c r="D6" s="651">
        <v>43910</v>
      </c>
      <c r="E6" s="481">
        <v>2247.3000000000002</v>
      </c>
      <c r="F6" s="436">
        <v>165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293" t="s">
        <v>3</v>
      </c>
      <c r="J7" s="294" t="s">
        <v>4</v>
      </c>
    </row>
    <row r="8" spans="1:10" ht="15.75" thickTop="1" x14ac:dyDescent="0.25">
      <c r="A8" s="89" t="s">
        <v>32</v>
      </c>
      <c r="B8" s="92">
        <v>13.62</v>
      </c>
      <c r="C8" s="15">
        <v>10</v>
      </c>
      <c r="D8" s="226">
        <v>136.1</v>
      </c>
      <c r="E8" s="102">
        <v>43918</v>
      </c>
      <c r="F8" s="76">
        <f t="shared" ref="F8:F50" si="0">D8</f>
        <v>136.1</v>
      </c>
      <c r="G8" s="342" t="s">
        <v>111</v>
      </c>
      <c r="H8" s="343">
        <v>43</v>
      </c>
      <c r="I8" s="295">
        <f>E5+E4-F8+E6</f>
        <v>4111.8700000000008</v>
      </c>
      <c r="J8" s="296">
        <f>F4+F5+F6-C8</f>
        <v>302</v>
      </c>
    </row>
    <row r="9" spans="1:10" x14ac:dyDescent="0.25">
      <c r="A9" s="253"/>
      <c r="B9" s="92">
        <v>13.62</v>
      </c>
      <c r="C9" s="15">
        <v>20</v>
      </c>
      <c r="D9" s="704">
        <v>272.2</v>
      </c>
      <c r="E9" s="705">
        <v>43929</v>
      </c>
      <c r="F9" s="282">
        <f t="shared" si="0"/>
        <v>272.2</v>
      </c>
      <c r="G9" s="595" t="s">
        <v>134</v>
      </c>
      <c r="H9" s="596">
        <v>43</v>
      </c>
      <c r="I9" s="295">
        <f>I8-F9</f>
        <v>3839.670000000001</v>
      </c>
      <c r="J9" s="296">
        <f>J8-C9</f>
        <v>282</v>
      </c>
    </row>
    <row r="10" spans="1:10" x14ac:dyDescent="0.25">
      <c r="A10" s="239"/>
      <c r="B10" s="92">
        <v>13.62</v>
      </c>
      <c r="C10" s="15">
        <v>56</v>
      </c>
      <c r="D10" s="704">
        <v>762.16</v>
      </c>
      <c r="E10" s="706">
        <v>43934</v>
      </c>
      <c r="F10" s="282">
        <f t="shared" si="0"/>
        <v>762.16</v>
      </c>
      <c r="G10" s="595" t="s">
        <v>136</v>
      </c>
      <c r="H10" s="596">
        <v>43</v>
      </c>
      <c r="I10" s="295">
        <f t="shared" ref="I10:I19" si="1">I9-F10</f>
        <v>3077.5100000000011</v>
      </c>
      <c r="J10" s="296">
        <f t="shared" ref="J10:J50" si="2">J9-C10</f>
        <v>226</v>
      </c>
    </row>
    <row r="11" spans="1:10" x14ac:dyDescent="0.25">
      <c r="A11" s="91" t="s">
        <v>33</v>
      </c>
      <c r="B11" s="92">
        <v>13.62</v>
      </c>
      <c r="C11" s="15">
        <v>61</v>
      </c>
      <c r="D11" s="704">
        <v>830.21</v>
      </c>
      <c r="E11" s="706">
        <v>43948</v>
      </c>
      <c r="F11" s="282">
        <f t="shared" si="0"/>
        <v>830.21</v>
      </c>
      <c r="G11" s="595" t="s">
        <v>140</v>
      </c>
      <c r="H11" s="596">
        <v>43</v>
      </c>
      <c r="I11" s="295">
        <f t="shared" si="1"/>
        <v>2247.3000000000011</v>
      </c>
      <c r="J11" s="296">
        <f t="shared" si="2"/>
        <v>165</v>
      </c>
    </row>
    <row r="12" spans="1:10" x14ac:dyDescent="0.25">
      <c r="A12" s="81"/>
      <c r="B12" s="92">
        <v>13.62</v>
      </c>
      <c r="C12" s="15">
        <v>20</v>
      </c>
      <c r="D12" s="757">
        <v>272.39999999999998</v>
      </c>
      <c r="E12" s="758">
        <v>43969</v>
      </c>
      <c r="F12" s="759">
        <f t="shared" si="0"/>
        <v>272.39999999999998</v>
      </c>
      <c r="G12" s="760" t="s">
        <v>276</v>
      </c>
      <c r="H12" s="761">
        <v>43</v>
      </c>
      <c r="I12" s="295">
        <f t="shared" si="1"/>
        <v>1974.900000000001</v>
      </c>
      <c r="J12" s="296">
        <f t="shared" si="2"/>
        <v>145</v>
      </c>
    </row>
    <row r="13" spans="1:10" x14ac:dyDescent="0.25">
      <c r="A13" s="81"/>
      <c r="B13" s="92">
        <v>13.62</v>
      </c>
      <c r="C13" s="15">
        <v>3</v>
      </c>
      <c r="D13" s="757">
        <v>40.86</v>
      </c>
      <c r="E13" s="758">
        <v>43970</v>
      </c>
      <c r="F13" s="759">
        <f t="shared" si="0"/>
        <v>40.86</v>
      </c>
      <c r="G13" s="760" t="s">
        <v>277</v>
      </c>
      <c r="H13" s="761">
        <v>43</v>
      </c>
      <c r="I13" s="295">
        <f t="shared" si="1"/>
        <v>1934.0400000000011</v>
      </c>
      <c r="J13" s="296">
        <f t="shared" si="2"/>
        <v>142</v>
      </c>
    </row>
    <row r="14" spans="1:10" x14ac:dyDescent="0.25">
      <c r="B14" s="92">
        <v>13.62</v>
      </c>
      <c r="C14" s="340">
        <v>3</v>
      </c>
      <c r="D14" s="762">
        <f>C14*B14</f>
        <v>40.86</v>
      </c>
      <c r="E14" s="763">
        <v>43971</v>
      </c>
      <c r="F14" s="764">
        <f t="shared" si="0"/>
        <v>40.86</v>
      </c>
      <c r="G14" s="760" t="s">
        <v>281</v>
      </c>
      <c r="H14" s="761">
        <v>43</v>
      </c>
      <c r="I14" s="295">
        <f t="shared" si="1"/>
        <v>1893.1800000000012</v>
      </c>
      <c r="J14" s="296">
        <f t="shared" si="2"/>
        <v>139</v>
      </c>
    </row>
    <row r="15" spans="1:10" x14ac:dyDescent="0.25">
      <c r="B15" s="92">
        <v>13.62</v>
      </c>
      <c r="C15" s="15">
        <v>3</v>
      </c>
      <c r="D15" s="762">
        <f t="shared" ref="D15:D35" si="3">C15*B15</f>
        <v>40.86</v>
      </c>
      <c r="E15" s="765">
        <v>43971</v>
      </c>
      <c r="F15" s="759">
        <f t="shared" si="0"/>
        <v>40.86</v>
      </c>
      <c r="G15" s="760" t="s">
        <v>282</v>
      </c>
      <c r="H15" s="761">
        <v>43</v>
      </c>
      <c r="I15" s="295">
        <f t="shared" si="1"/>
        <v>1852.3200000000013</v>
      </c>
      <c r="J15" s="296">
        <f t="shared" si="2"/>
        <v>136</v>
      </c>
    </row>
    <row r="16" spans="1:10" x14ac:dyDescent="0.25">
      <c r="A16" s="90"/>
      <c r="B16" s="92">
        <v>13.62</v>
      </c>
      <c r="C16" s="15">
        <v>55</v>
      </c>
      <c r="D16" s="762">
        <f t="shared" si="3"/>
        <v>749.09999999999991</v>
      </c>
      <c r="E16" s="765">
        <v>43971</v>
      </c>
      <c r="F16" s="759">
        <f t="shared" si="0"/>
        <v>749.09999999999991</v>
      </c>
      <c r="G16" s="760" t="s">
        <v>283</v>
      </c>
      <c r="H16" s="761">
        <v>43</v>
      </c>
      <c r="I16" s="295">
        <f t="shared" si="1"/>
        <v>1103.2200000000014</v>
      </c>
      <c r="J16" s="296">
        <f t="shared" si="2"/>
        <v>81</v>
      </c>
    </row>
    <row r="17" spans="1:10" x14ac:dyDescent="0.25">
      <c r="A17" s="92"/>
      <c r="B17" s="92">
        <v>13.62</v>
      </c>
      <c r="C17" s="15">
        <v>81</v>
      </c>
      <c r="D17" s="762">
        <f t="shared" si="3"/>
        <v>1103.22</v>
      </c>
      <c r="E17" s="765">
        <v>43976</v>
      </c>
      <c r="F17" s="759">
        <f t="shared" si="0"/>
        <v>1103.22</v>
      </c>
      <c r="G17" s="760" t="s">
        <v>295</v>
      </c>
      <c r="H17" s="761">
        <v>43</v>
      </c>
      <c r="I17" s="295">
        <f t="shared" si="1"/>
        <v>0</v>
      </c>
      <c r="J17" s="296">
        <f t="shared" si="2"/>
        <v>0</v>
      </c>
    </row>
    <row r="18" spans="1:10" x14ac:dyDescent="0.25">
      <c r="A18" s="2"/>
      <c r="B18" s="92">
        <v>13.62</v>
      </c>
      <c r="C18" s="15"/>
      <c r="D18" s="762">
        <f t="shared" si="3"/>
        <v>0</v>
      </c>
      <c r="E18" s="765"/>
      <c r="F18" s="759">
        <f t="shared" si="0"/>
        <v>0</v>
      </c>
      <c r="G18" s="819"/>
      <c r="H18" s="820"/>
      <c r="I18" s="821">
        <f t="shared" si="1"/>
        <v>0</v>
      </c>
      <c r="J18" s="822">
        <f t="shared" si="2"/>
        <v>0</v>
      </c>
    </row>
    <row r="19" spans="1:10" x14ac:dyDescent="0.25">
      <c r="A19" s="2"/>
      <c r="B19" s="92">
        <v>13.62</v>
      </c>
      <c r="C19" s="15"/>
      <c r="D19" s="762">
        <f t="shared" si="3"/>
        <v>0</v>
      </c>
      <c r="E19" s="765"/>
      <c r="F19" s="759">
        <f t="shared" si="0"/>
        <v>0</v>
      </c>
      <c r="G19" s="819"/>
      <c r="H19" s="820"/>
      <c r="I19" s="821">
        <f t="shared" si="1"/>
        <v>0</v>
      </c>
      <c r="J19" s="822">
        <f t="shared" si="2"/>
        <v>0</v>
      </c>
    </row>
    <row r="20" spans="1:10" x14ac:dyDescent="0.25">
      <c r="A20" s="2"/>
      <c r="B20" s="92">
        <v>13.62</v>
      </c>
      <c r="C20" s="15"/>
      <c r="D20" s="762">
        <f t="shared" si="3"/>
        <v>0</v>
      </c>
      <c r="E20" s="758"/>
      <c r="F20" s="759">
        <f t="shared" si="0"/>
        <v>0</v>
      </c>
      <c r="G20" s="819"/>
      <c r="H20" s="820"/>
      <c r="I20" s="821">
        <f>I19-F20</f>
        <v>0</v>
      </c>
      <c r="J20" s="822">
        <f t="shared" si="2"/>
        <v>0</v>
      </c>
    </row>
    <row r="21" spans="1:10" x14ac:dyDescent="0.25">
      <c r="A21" s="2"/>
      <c r="B21" s="92">
        <v>13.62</v>
      </c>
      <c r="C21" s="15"/>
      <c r="D21" s="762">
        <f t="shared" si="3"/>
        <v>0</v>
      </c>
      <c r="E21" s="758"/>
      <c r="F21" s="759">
        <f t="shared" si="0"/>
        <v>0</v>
      </c>
      <c r="G21" s="819"/>
      <c r="H21" s="820"/>
      <c r="I21" s="821">
        <f t="shared" ref="I21:I50" si="4">I20-F21</f>
        <v>0</v>
      </c>
      <c r="J21" s="822">
        <f t="shared" si="2"/>
        <v>0</v>
      </c>
    </row>
    <row r="22" spans="1:10" x14ac:dyDescent="0.25">
      <c r="A22" s="2"/>
      <c r="B22" s="92">
        <v>13.62</v>
      </c>
      <c r="C22" s="15"/>
      <c r="D22" s="762">
        <f t="shared" si="3"/>
        <v>0</v>
      </c>
      <c r="E22" s="758"/>
      <c r="F22" s="759">
        <f t="shared" si="0"/>
        <v>0</v>
      </c>
      <c r="G22" s="819"/>
      <c r="H22" s="820"/>
      <c r="I22" s="821">
        <f t="shared" si="4"/>
        <v>0</v>
      </c>
      <c r="J22" s="822">
        <f t="shared" si="2"/>
        <v>0</v>
      </c>
    </row>
    <row r="23" spans="1:10" x14ac:dyDescent="0.25">
      <c r="A23" s="2"/>
      <c r="B23" s="92">
        <v>13.62</v>
      </c>
      <c r="C23" s="15"/>
      <c r="D23" s="762">
        <f t="shared" si="3"/>
        <v>0</v>
      </c>
      <c r="E23" s="758"/>
      <c r="F23" s="759">
        <f t="shared" si="0"/>
        <v>0</v>
      </c>
      <c r="G23" s="819"/>
      <c r="H23" s="820"/>
      <c r="I23" s="821">
        <f t="shared" si="4"/>
        <v>0</v>
      </c>
      <c r="J23" s="822">
        <f t="shared" si="2"/>
        <v>0</v>
      </c>
    </row>
    <row r="24" spans="1:10" x14ac:dyDescent="0.25">
      <c r="A24" s="2"/>
      <c r="B24" s="92">
        <v>13.62</v>
      </c>
      <c r="C24" s="15"/>
      <c r="D24" s="762">
        <f t="shared" si="3"/>
        <v>0</v>
      </c>
      <c r="E24" s="766"/>
      <c r="F24" s="759">
        <f t="shared" si="0"/>
        <v>0</v>
      </c>
      <c r="G24" s="819"/>
      <c r="H24" s="820"/>
      <c r="I24" s="821">
        <f t="shared" si="4"/>
        <v>0</v>
      </c>
      <c r="J24" s="822">
        <f t="shared" si="2"/>
        <v>0</v>
      </c>
    </row>
    <row r="25" spans="1:10" x14ac:dyDescent="0.25">
      <c r="A25" s="2"/>
      <c r="B25" s="92">
        <v>13.62</v>
      </c>
      <c r="C25" s="15"/>
      <c r="D25" s="762">
        <f t="shared" si="3"/>
        <v>0</v>
      </c>
      <c r="E25" s="767"/>
      <c r="F25" s="759">
        <f t="shared" si="0"/>
        <v>0</v>
      </c>
      <c r="G25" s="819"/>
      <c r="H25" s="820"/>
      <c r="I25" s="821">
        <f t="shared" si="4"/>
        <v>0</v>
      </c>
      <c r="J25" s="822">
        <f t="shared" si="2"/>
        <v>0</v>
      </c>
    </row>
    <row r="26" spans="1:10" x14ac:dyDescent="0.25">
      <c r="A26" s="2"/>
      <c r="B26" s="92">
        <v>13.62</v>
      </c>
      <c r="C26" s="15"/>
      <c r="D26" s="762">
        <f t="shared" si="3"/>
        <v>0</v>
      </c>
      <c r="E26" s="767"/>
      <c r="F26" s="759">
        <f t="shared" si="0"/>
        <v>0</v>
      </c>
      <c r="G26" s="760"/>
      <c r="H26" s="761"/>
      <c r="I26" s="295">
        <f t="shared" si="4"/>
        <v>0</v>
      </c>
      <c r="J26" s="296">
        <f t="shared" si="2"/>
        <v>0</v>
      </c>
    </row>
    <row r="27" spans="1:10" x14ac:dyDescent="0.25">
      <c r="A27" s="227"/>
      <c r="B27" s="92">
        <v>13.62</v>
      </c>
      <c r="C27" s="15"/>
      <c r="D27" s="762">
        <f t="shared" si="3"/>
        <v>0</v>
      </c>
      <c r="E27" s="767"/>
      <c r="F27" s="759">
        <f t="shared" si="0"/>
        <v>0</v>
      </c>
      <c r="G27" s="760"/>
      <c r="H27" s="761"/>
      <c r="I27" s="295">
        <f t="shared" si="4"/>
        <v>0</v>
      </c>
      <c r="J27" s="296">
        <f t="shared" si="2"/>
        <v>0</v>
      </c>
    </row>
    <row r="28" spans="1:10" x14ac:dyDescent="0.25">
      <c r="A28" s="227"/>
      <c r="B28" s="92">
        <v>13.62</v>
      </c>
      <c r="C28" s="15"/>
      <c r="D28" s="762">
        <f t="shared" si="3"/>
        <v>0</v>
      </c>
      <c r="E28" s="768"/>
      <c r="F28" s="759">
        <f t="shared" si="0"/>
        <v>0</v>
      </c>
      <c r="G28" s="760"/>
      <c r="H28" s="761"/>
      <c r="I28" s="295">
        <f t="shared" si="4"/>
        <v>0</v>
      </c>
      <c r="J28" s="296">
        <f t="shared" si="2"/>
        <v>0</v>
      </c>
    </row>
    <row r="29" spans="1:10" x14ac:dyDescent="0.25">
      <c r="A29" s="227"/>
      <c r="B29" s="92">
        <v>13.62</v>
      </c>
      <c r="C29" s="15"/>
      <c r="D29" s="762">
        <f t="shared" si="3"/>
        <v>0</v>
      </c>
      <c r="E29" s="768"/>
      <c r="F29" s="759">
        <f t="shared" si="0"/>
        <v>0</v>
      </c>
      <c r="G29" s="760"/>
      <c r="H29" s="761"/>
      <c r="I29" s="295">
        <f t="shared" si="4"/>
        <v>0</v>
      </c>
      <c r="J29" s="296">
        <f t="shared" si="2"/>
        <v>0</v>
      </c>
    </row>
    <row r="30" spans="1:10" x14ac:dyDescent="0.25">
      <c r="A30" s="227"/>
      <c r="B30" s="92">
        <v>13.62</v>
      </c>
      <c r="C30" s="15"/>
      <c r="D30" s="762">
        <f t="shared" si="3"/>
        <v>0</v>
      </c>
      <c r="E30" s="768"/>
      <c r="F30" s="759">
        <f t="shared" si="0"/>
        <v>0</v>
      </c>
      <c r="G30" s="760"/>
      <c r="H30" s="761"/>
      <c r="I30" s="295">
        <f t="shared" si="4"/>
        <v>0</v>
      </c>
      <c r="J30" s="296">
        <f t="shared" si="2"/>
        <v>0</v>
      </c>
    </row>
    <row r="31" spans="1:10" x14ac:dyDescent="0.25">
      <c r="A31" s="227"/>
      <c r="B31" s="92">
        <v>13.62</v>
      </c>
      <c r="C31" s="15"/>
      <c r="D31" s="762">
        <f t="shared" si="3"/>
        <v>0</v>
      </c>
      <c r="E31" s="459"/>
      <c r="F31" s="282">
        <f t="shared" si="0"/>
        <v>0</v>
      </c>
      <c r="G31" s="595"/>
      <c r="H31" s="596"/>
      <c r="I31" s="295">
        <f t="shared" si="4"/>
        <v>0</v>
      </c>
      <c r="J31" s="296">
        <f t="shared" si="2"/>
        <v>0</v>
      </c>
    </row>
    <row r="32" spans="1:10" x14ac:dyDescent="0.25">
      <c r="A32" s="2"/>
      <c r="B32" s="92">
        <v>13.62</v>
      </c>
      <c r="C32" s="340"/>
      <c r="D32" s="762">
        <f t="shared" si="3"/>
        <v>0</v>
      </c>
      <c r="E32" s="707"/>
      <c r="F32" s="618">
        <f t="shared" si="0"/>
        <v>0</v>
      </c>
      <c r="G32" s="595"/>
      <c r="H32" s="596"/>
      <c r="I32" s="404">
        <f t="shared" si="4"/>
        <v>0</v>
      </c>
      <c r="J32" s="405">
        <f t="shared" si="2"/>
        <v>0</v>
      </c>
    </row>
    <row r="33" spans="1:10" x14ac:dyDescent="0.25">
      <c r="A33" s="2"/>
      <c r="B33" s="92">
        <v>13.62</v>
      </c>
      <c r="C33" s="15"/>
      <c r="D33" s="762">
        <f t="shared" si="3"/>
        <v>0</v>
      </c>
      <c r="E33" s="458"/>
      <c r="F33" s="282">
        <f t="shared" si="0"/>
        <v>0</v>
      </c>
      <c r="G33" s="595"/>
      <c r="H33" s="596"/>
      <c r="I33" s="295">
        <f t="shared" si="4"/>
        <v>0</v>
      </c>
      <c r="J33" s="296">
        <f t="shared" si="2"/>
        <v>0</v>
      </c>
    </row>
    <row r="34" spans="1:10" x14ac:dyDescent="0.25">
      <c r="A34" s="2"/>
      <c r="B34" s="92">
        <v>13.62</v>
      </c>
      <c r="C34" s="15"/>
      <c r="D34" s="762">
        <f t="shared" si="3"/>
        <v>0</v>
      </c>
      <c r="E34" s="458"/>
      <c r="F34" s="282">
        <f t="shared" si="0"/>
        <v>0</v>
      </c>
      <c r="G34" s="595"/>
      <c r="H34" s="596"/>
      <c r="I34" s="295">
        <f t="shared" si="4"/>
        <v>0</v>
      </c>
      <c r="J34" s="296">
        <f t="shared" si="2"/>
        <v>0</v>
      </c>
    </row>
    <row r="35" spans="1:10" x14ac:dyDescent="0.25">
      <c r="A35" s="2"/>
      <c r="B35" s="92">
        <v>13.62</v>
      </c>
      <c r="C35" s="15"/>
      <c r="D35" s="762">
        <f t="shared" si="3"/>
        <v>0</v>
      </c>
      <c r="E35" s="458"/>
      <c r="F35" s="282">
        <f t="shared" si="0"/>
        <v>0</v>
      </c>
      <c r="G35" s="595"/>
      <c r="H35" s="596"/>
      <c r="I35" s="404">
        <f t="shared" si="4"/>
        <v>0</v>
      </c>
      <c r="J35" s="405">
        <f t="shared" si="2"/>
        <v>0</v>
      </c>
    </row>
    <row r="36" spans="1:10" x14ac:dyDescent="0.25">
      <c r="A36" s="2"/>
      <c r="B36" s="92">
        <v>13.62</v>
      </c>
      <c r="C36" s="15"/>
      <c r="D36" s="704">
        <f t="shared" ref="D36:D50" si="5">C36*B36</f>
        <v>0</v>
      </c>
      <c r="E36" s="458"/>
      <c r="F36" s="282">
        <f t="shared" si="0"/>
        <v>0</v>
      </c>
      <c r="G36" s="595"/>
      <c r="H36" s="596"/>
      <c r="I36" s="404">
        <f t="shared" si="4"/>
        <v>0</v>
      </c>
      <c r="J36" s="405">
        <f t="shared" si="2"/>
        <v>0</v>
      </c>
    </row>
    <row r="37" spans="1:10" x14ac:dyDescent="0.25">
      <c r="A37" s="2"/>
      <c r="B37" s="92">
        <v>13.62</v>
      </c>
      <c r="C37" s="15"/>
      <c r="D37" s="704">
        <f t="shared" si="5"/>
        <v>0</v>
      </c>
      <c r="E37" s="458" t="s">
        <v>41</v>
      </c>
      <c r="F37" s="282">
        <f t="shared" si="0"/>
        <v>0</v>
      </c>
      <c r="G37" s="595"/>
      <c r="H37" s="596"/>
      <c r="I37" s="404">
        <f t="shared" si="4"/>
        <v>0</v>
      </c>
      <c r="J37" s="405">
        <f t="shared" si="2"/>
        <v>0</v>
      </c>
    </row>
    <row r="38" spans="1:10" x14ac:dyDescent="0.25">
      <c r="A38" s="2"/>
      <c r="B38" s="92">
        <v>13.62</v>
      </c>
      <c r="C38" s="15"/>
      <c r="D38" s="704">
        <f t="shared" si="5"/>
        <v>0</v>
      </c>
      <c r="E38" s="459"/>
      <c r="F38" s="282">
        <f t="shared" si="0"/>
        <v>0</v>
      </c>
      <c r="G38" s="595"/>
      <c r="H38" s="596"/>
      <c r="I38" s="404">
        <f t="shared" si="4"/>
        <v>0</v>
      </c>
      <c r="J38" s="405">
        <f t="shared" si="2"/>
        <v>0</v>
      </c>
    </row>
    <row r="39" spans="1:10" x14ac:dyDescent="0.25">
      <c r="A39" s="2"/>
      <c r="B39" s="92">
        <v>13.62</v>
      </c>
      <c r="C39" s="15"/>
      <c r="D39" s="704">
        <f t="shared" si="5"/>
        <v>0</v>
      </c>
      <c r="E39" s="458"/>
      <c r="F39" s="282">
        <f t="shared" si="0"/>
        <v>0</v>
      </c>
      <c r="G39" s="595"/>
      <c r="H39" s="596"/>
      <c r="I39" s="404">
        <f t="shared" si="4"/>
        <v>0</v>
      </c>
      <c r="J39" s="405">
        <f t="shared" si="2"/>
        <v>0</v>
      </c>
    </row>
    <row r="40" spans="1:10" x14ac:dyDescent="0.25">
      <c r="A40" s="2"/>
      <c r="B40" s="92">
        <v>13.62</v>
      </c>
      <c r="C40" s="15"/>
      <c r="D40" s="704">
        <f t="shared" si="5"/>
        <v>0</v>
      </c>
      <c r="E40" s="458"/>
      <c r="F40" s="282">
        <f t="shared" si="0"/>
        <v>0</v>
      </c>
      <c r="G40" s="595"/>
      <c r="H40" s="596"/>
      <c r="I40" s="404">
        <f t="shared" si="4"/>
        <v>0</v>
      </c>
      <c r="J40" s="405">
        <f t="shared" si="2"/>
        <v>0</v>
      </c>
    </row>
    <row r="41" spans="1:10" x14ac:dyDescent="0.25">
      <c r="A41" s="2"/>
      <c r="B41" s="92">
        <v>13.62</v>
      </c>
      <c r="C41" s="15"/>
      <c r="D41" s="704">
        <f t="shared" si="5"/>
        <v>0</v>
      </c>
      <c r="E41" s="458"/>
      <c r="F41" s="282">
        <f t="shared" si="0"/>
        <v>0</v>
      </c>
      <c r="G41" s="595"/>
      <c r="H41" s="596"/>
      <c r="I41" s="295">
        <f t="shared" si="4"/>
        <v>0</v>
      </c>
      <c r="J41" s="296">
        <f t="shared" si="2"/>
        <v>0</v>
      </c>
    </row>
    <row r="42" spans="1:10" x14ac:dyDescent="0.25">
      <c r="A42" s="2"/>
      <c r="B42" s="92">
        <v>13.62</v>
      </c>
      <c r="C42" s="15"/>
      <c r="D42" s="704">
        <f t="shared" si="5"/>
        <v>0</v>
      </c>
      <c r="E42" s="458"/>
      <c r="F42" s="282">
        <f t="shared" si="0"/>
        <v>0</v>
      </c>
      <c r="G42" s="206"/>
      <c r="H42" s="129"/>
      <c r="I42" s="295">
        <f t="shared" si="4"/>
        <v>0</v>
      </c>
      <c r="J42" s="296">
        <f t="shared" si="2"/>
        <v>0</v>
      </c>
    </row>
    <row r="43" spans="1:10" x14ac:dyDescent="0.25">
      <c r="A43" s="2"/>
      <c r="B43" s="92">
        <v>13.62</v>
      </c>
      <c r="C43" s="15"/>
      <c r="D43" s="704">
        <f t="shared" si="5"/>
        <v>0</v>
      </c>
      <c r="E43" s="458"/>
      <c r="F43" s="282">
        <f t="shared" si="0"/>
        <v>0</v>
      </c>
      <c r="G43" s="206"/>
      <c r="H43" s="129"/>
      <c r="I43" s="295">
        <f t="shared" si="4"/>
        <v>0</v>
      </c>
      <c r="J43" s="296">
        <f t="shared" si="2"/>
        <v>0</v>
      </c>
    </row>
    <row r="44" spans="1:10" x14ac:dyDescent="0.25">
      <c r="A44" s="2"/>
      <c r="B44" s="92">
        <v>13.62</v>
      </c>
      <c r="C44" s="15"/>
      <c r="D44" s="704">
        <f t="shared" si="5"/>
        <v>0</v>
      </c>
      <c r="E44" s="458"/>
      <c r="F44" s="282">
        <f t="shared" si="0"/>
        <v>0</v>
      </c>
      <c r="G44" s="206"/>
      <c r="H44" s="129"/>
      <c r="I44" s="295">
        <f t="shared" si="4"/>
        <v>0</v>
      </c>
      <c r="J44" s="296">
        <f t="shared" si="2"/>
        <v>0</v>
      </c>
    </row>
    <row r="45" spans="1:10" x14ac:dyDescent="0.25">
      <c r="A45" s="2"/>
      <c r="B45" s="92">
        <v>13.62</v>
      </c>
      <c r="C45" s="15"/>
      <c r="D45" s="704">
        <f t="shared" si="5"/>
        <v>0</v>
      </c>
      <c r="E45" s="458"/>
      <c r="F45" s="282">
        <f t="shared" si="0"/>
        <v>0</v>
      </c>
      <c r="G45" s="206"/>
      <c r="H45" s="129"/>
      <c r="I45" s="295">
        <f t="shared" si="4"/>
        <v>0</v>
      </c>
      <c r="J45" s="296">
        <f t="shared" si="2"/>
        <v>0</v>
      </c>
    </row>
    <row r="46" spans="1:10" x14ac:dyDescent="0.25">
      <c r="A46" s="2"/>
      <c r="B46" s="92">
        <v>13.62</v>
      </c>
      <c r="C46" s="15"/>
      <c r="D46" s="226">
        <f t="shared" si="5"/>
        <v>0</v>
      </c>
      <c r="E46" s="456"/>
      <c r="F46" s="76">
        <f t="shared" si="0"/>
        <v>0</v>
      </c>
      <c r="G46" s="77"/>
      <c r="H46" s="78"/>
      <c r="I46" s="295">
        <f t="shared" si="4"/>
        <v>0</v>
      </c>
      <c r="J46" s="296">
        <f t="shared" si="2"/>
        <v>0</v>
      </c>
    </row>
    <row r="47" spans="1:10" x14ac:dyDescent="0.25">
      <c r="A47" s="2"/>
      <c r="B47" s="92">
        <v>13.62</v>
      </c>
      <c r="C47" s="15"/>
      <c r="D47" s="226">
        <f t="shared" si="5"/>
        <v>0</v>
      </c>
      <c r="E47" s="456"/>
      <c r="F47" s="76">
        <f t="shared" si="0"/>
        <v>0</v>
      </c>
      <c r="G47" s="77"/>
      <c r="H47" s="78"/>
      <c r="I47" s="295">
        <f t="shared" si="4"/>
        <v>0</v>
      </c>
      <c r="J47" s="296">
        <f t="shared" si="2"/>
        <v>0</v>
      </c>
    </row>
    <row r="48" spans="1:10" x14ac:dyDescent="0.25">
      <c r="A48" s="2"/>
      <c r="B48" s="92">
        <v>13.62</v>
      </c>
      <c r="C48" s="15"/>
      <c r="D48" s="226">
        <f t="shared" si="5"/>
        <v>0</v>
      </c>
      <c r="E48" s="456"/>
      <c r="F48" s="76">
        <f t="shared" si="0"/>
        <v>0</v>
      </c>
      <c r="G48" s="77"/>
      <c r="H48" s="78"/>
      <c r="I48" s="295">
        <f t="shared" si="4"/>
        <v>0</v>
      </c>
      <c r="J48" s="296">
        <f t="shared" si="2"/>
        <v>0</v>
      </c>
    </row>
    <row r="49" spans="1:10" x14ac:dyDescent="0.25">
      <c r="A49" s="2"/>
      <c r="B49" s="92">
        <v>13.62</v>
      </c>
      <c r="C49" s="15"/>
      <c r="D49" s="226">
        <f t="shared" si="5"/>
        <v>0</v>
      </c>
      <c r="E49" s="456"/>
      <c r="F49" s="76">
        <f t="shared" si="0"/>
        <v>0</v>
      </c>
      <c r="G49" s="77"/>
      <c r="H49" s="78"/>
      <c r="I49" s="295">
        <f t="shared" si="4"/>
        <v>0</v>
      </c>
      <c r="J49" s="296">
        <f t="shared" si="2"/>
        <v>0</v>
      </c>
    </row>
    <row r="50" spans="1:10" x14ac:dyDescent="0.25">
      <c r="A50" s="2"/>
      <c r="B50" s="92">
        <v>13.62</v>
      </c>
      <c r="C50" s="15"/>
      <c r="D50" s="226">
        <f t="shared" si="5"/>
        <v>0</v>
      </c>
      <c r="E50" s="456"/>
      <c r="F50" s="76">
        <f t="shared" si="0"/>
        <v>0</v>
      </c>
      <c r="G50" s="77"/>
      <c r="H50" s="78"/>
      <c r="I50" s="295">
        <f t="shared" si="4"/>
        <v>0</v>
      </c>
      <c r="J50" s="296">
        <f t="shared" si="2"/>
        <v>0</v>
      </c>
    </row>
    <row r="51" spans="1:10" ht="15.75" thickBot="1" x14ac:dyDescent="0.3">
      <c r="A51" s="4"/>
      <c r="B51" s="92"/>
      <c r="C51" s="38"/>
      <c r="D51" s="261">
        <f>C51*B33</f>
        <v>0</v>
      </c>
      <c r="E51" s="469"/>
      <c r="F51" s="263">
        <f t="shared" ref="F51" si="6">D51</f>
        <v>0</v>
      </c>
      <c r="G51" s="264"/>
      <c r="H51" s="250"/>
    </row>
    <row r="52" spans="1:10" ht="16.5" thickTop="1" thickBot="1" x14ac:dyDescent="0.3">
      <c r="C52" s="99">
        <f>SUM(C8:C51)</f>
        <v>312</v>
      </c>
      <c r="D52" s="49">
        <f>SUM(D10:D51)</f>
        <v>3839.67</v>
      </c>
      <c r="E52" s="39"/>
      <c r="F52" s="5">
        <f>SUM(F8:F51)</f>
        <v>4247.97</v>
      </c>
    </row>
    <row r="53" spans="1:10" ht="15.75" thickBot="1" x14ac:dyDescent="0.3">
      <c r="A53" s="53"/>
      <c r="D53" s="123" t="s">
        <v>4</v>
      </c>
      <c r="E53" s="75">
        <f>F4+F5+F6-+C52</f>
        <v>0</v>
      </c>
    </row>
    <row r="54" spans="1:10" ht="15.75" thickBot="1" x14ac:dyDescent="0.3">
      <c r="A54" s="131"/>
    </row>
    <row r="55" spans="1:10" ht="16.5" thickTop="1" thickBot="1" x14ac:dyDescent="0.3">
      <c r="A55" s="48"/>
      <c r="C55" s="873" t="s">
        <v>11</v>
      </c>
      <c r="D55" s="874"/>
      <c r="E55" s="162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9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862" t="s">
        <v>160</v>
      </c>
      <c r="B1" s="862"/>
      <c r="C1" s="862"/>
      <c r="D1" s="862"/>
      <c r="E1" s="862"/>
      <c r="F1" s="862"/>
      <c r="G1" s="862"/>
      <c r="H1" s="11">
        <v>1</v>
      </c>
      <c r="I1" s="145"/>
      <c r="J1" s="81"/>
      <c r="L1" s="857" t="s">
        <v>147</v>
      </c>
      <c r="M1" s="857"/>
      <c r="N1" s="857"/>
      <c r="O1" s="857"/>
      <c r="P1" s="857"/>
      <c r="Q1" s="857"/>
      <c r="R1" s="857"/>
      <c r="S1" s="11">
        <v>2</v>
      </c>
      <c r="T1" s="145"/>
      <c r="U1" s="81"/>
    </row>
    <row r="2" spans="1:21" ht="15.75" thickBot="1" x14ac:dyDescent="0.3">
      <c r="I2" s="145"/>
      <c r="J2" s="81"/>
      <c r="T2" s="145"/>
      <c r="U2" s="81"/>
    </row>
    <row r="3" spans="1:21" ht="16.5" thickTop="1" thickBot="1" x14ac:dyDescent="0.3">
      <c r="A3" s="8" t="s">
        <v>0</v>
      </c>
      <c r="B3" s="9" t="s">
        <v>1</v>
      </c>
      <c r="C3" s="9"/>
      <c r="D3" s="9"/>
      <c r="E3" s="9"/>
      <c r="F3" s="9"/>
      <c r="G3" s="47" t="s">
        <v>12</v>
      </c>
      <c r="H3" s="26" t="s">
        <v>11</v>
      </c>
      <c r="I3" s="246"/>
      <c r="J3" s="81"/>
      <c r="L3" s="8" t="s">
        <v>0</v>
      </c>
      <c r="M3" s="9" t="s">
        <v>1</v>
      </c>
      <c r="N3" s="9"/>
      <c r="O3" s="9"/>
      <c r="P3" s="9"/>
      <c r="Q3" s="9"/>
      <c r="R3" s="47" t="s">
        <v>12</v>
      </c>
      <c r="S3" s="26" t="s">
        <v>11</v>
      </c>
      <c r="T3" s="246"/>
      <c r="U3" s="81"/>
    </row>
    <row r="4" spans="1:21" ht="15.75" thickTop="1" x14ac:dyDescent="0.25">
      <c r="B4" s="12"/>
      <c r="C4" s="141"/>
      <c r="D4" s="172"/>
      <c r="E4" s="115"/>
      <c r="F4" s="81"/>
      <c r="G4" s="81"/>
      <c r="I4" s="247"/>
      <c r="J4" s="81"/>
      <c r="M4" s="12"/>
      <c r="N4" s="141"/>
      <c r="O4" s="172"/>
      <c r="P4" s="115"/>
      <c r="Q4" s="81"/>
      <c r="R4" s="81"/>
      <c r="T4" s="247"/>
      <c r="U4" s="81"/>
    </row>
    <row r="5" spans="1:21" x14ac:dyDescent="0.25">
      <c r="A5" s="81" t="s">
        <v>54</v>
      </c>
      <c r="B5" s="587" t="s">
        <v>50</v>
      </c>
      <c r="C5" s="259">
        <v>50</v>
      </c>
      <c r="D5" s="172">
        <v>43946</v>
      </c>
      <c r="E5" s="115">
        <v>503.94</v>
      </c>
      <c r="F5" s="81">
        <v>111</v>
      </c>
      <c r="G5" s="5">
        <f>F52</f>
        <v>503.94</v>
      </c>
      <c r="H5" s="7">
        <f>E4+E5-G5+E6+E7</f>
        <v>0</v>
      </c>
      <c r="I5" s="247"/>
      <c r="J5" s="81"/>
      <c r="L5" s="81" t="s">
        <v>54</v>
      </c>
      <c r="M5" s="587" t="s">
        <v>50</v>
      </c>
      <c r="N5" s="259">
        <v>49</v>
      </c>
      <c r="O5" s="172">
        <v>43971</v>
      </c>
      <c r="P5" s="115">
        <v>1003.34</v>
      </c>
      <c r="Q5" s="81">
        <v>221</v>
      </c>
      <c r="R5" s="5">
        <f>Q52</f>
        <v>590.19999999999993</v>
      </c>
      <c r="S5" s="7">
        <f>P4+P5-R5+P6+P7</f>
        <v>413.1400000000001</v>
      </c>
      <c r="T5" s="247"/>
      <c r="U5" s="81"/>
    </row>
    <row r="6" spans="1:21" x14ac:dyDescent="0.25">
      <c r="B6" s="12"/>
      <c r="C6" s="259"/>
      <c r="D6" s="172"/>
      <c r="E6" s="115"/>
      <c r="F6" s="81"/>
      <c r="I6" s="248"/>
      <c r="J6" s="81"/>
      <c r="M6" s="12"/>
      <c r="N6" s="259"/>
      <c r="O6" s="172"/>
      <c r="P6" s="115"/>
      <c r="Q6" s="81"/>
      <c r="T6" s="248"/>
      <c r="U6" s="81"/>
    </row>
    <row r="7" spans="1:21" ht="15.75" thickBot="1" x14ac:dyDescent="0.3">
      <c r="B7" s="12"/>
      <c r="C7" s="259"/>
      <c r="D7" s="172"/>
      <c r="E7" s="115"/>
      <c r="F7" s="81"/>
      <c r="I7" s="248"/>
      <c r="J7" s="81"/>
      <c r="M7" s="12"/>
      <c r="N7" s="259"/>
      <c r="O7" s="172"/>
      <c r="P7" s="115"/>
      <c r="Q7" s="81"/>
      <c r="T7" s="248"/>
      <c r="U7" s="81"/>
    </row>
    <row r="8" spans="1:21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49" t="s">
        <v>11</v>
      </c>
      <c r="J8" s="81"/>
      <c r="M8" s="71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49" t="s">
        <v>11</v>
      </c>
      <c r="U8" s="81"/>
    </row>
    <row r="9" spans="1:21" ht="15.75" thickTop="1" x14ac:dyDescent="0.25">
      <c r="A9" s="81"/>
      <c r="B9" s="149">
        <v>4.54</v>
      </c>
      <c r="C9" s="15">
        <v>50</v>
      </c>
      <c r="D9" s="76">
        <f t="shared" ref="D9:D31" si="0">C9*B9</f>
        <v>227</v>
      </c>
      <c r="E9" s="254">
        <v>43948</v>
      </c>
      <c r="F9" s="76">
        <f t="shared" ref="F9:F31" si="1">D9</f>
        <v>227</v>
      </c>
      <c r="G9" s="77" t="s">
        <v>139</v>
      </c>
      <c r="H9" s="78">
        <v>52</v>
      </c>
      <c r="I9" s="247">
        <f>E5+E4+E6+E7-F9</f>
        <v>276.94</v>
      </c>
      <c r="J9" s="81">
        <f>F5-C9+F6+F4+F7</f>
        <v>61</v>
      </c>
      <c r="L9" s="81"/>
      <c r="M9" s="149">
        <v>4.54</v>
      </c>
      <c r="N9" s="15">
        <v>20</v>
      </c>
      <c r="O9" s="76">
        <f t="shared" ref="O9:O31" si="2">N9*M9</f>
        <v>90.8</v>
      </c>
      <c r="P9" s="254">
        <v>43976</v>
      </c>
      <c r="Q9" s="76">
        <f t="shared" ref="Q9:Q31" si="3">O9</f>
        <v>90.8</v>
      </c>
      <c r="R9" s="77" t="s">
        <v>294</v>
      </c>
      <c r="S9" s="78">
        <v>55</v>
      </c>
      <c r="T9" s="247">
        <f>P5+P4+P6+P7-Q9</f>
        <v>912.54000000000008</v>
      </c>
      <c r="U9" s="81">
        <f>Q5-N9+Q6+Q4+Q7</f>
        <v>201</v>
      </c>
    </row>
    <row r="10" spans="1:21" x14ac:dyDescent="0.25">
      <c r="B10" s="149">
        <v>4.54</v>
      </c>
      <c r="C10" s="15">
        <v>61</v>
      </c>
      <c r="D10" s="759">
        <f t="shared" si="0"/>
        <v>276.94</v>
      </c>
      <c r="E10" s="769">
        <v>43962</v>
      </c>
      <c r="F10" s="759">
        <f t="shared" si="1"/>
        <v>276.94</v>
      </c>
      <c r="G10" s="770" t="s">
        <v>262</v>
      </c>
      <c r="H10" s="771">
        <v>55</v>
      </c>
      <c r="I10" s="247">
        <f>I9-F10</f>
        <v>0</v>
      </c>
      <c r="J10" s="81">
        <f>J9-C10</f>
        <v>0</v>
      </c>
      <c r="M10" s="149">
        <v>4.54</v>
      </c>
      <c r="N10" s="15">
        <v>110</v>
      </c>
      <c r="O10" s="76">
        <f t="shared" si="2"/>
        <v>499.4</v>
      </c>
      <c r="P10" s="254">
        <v>43979</v>
      </c>
      <c r="Q10" s="76">
        <f t="shared" si="3"/>
        <v>499.4</v>
      </c>
      <c r="R10" s="77" t="s">
        <v>304</v>
      </c>
      <c r="S10" s="78">
        <v>55</v>
      </c>
      <c r="T10" s="247">
        <f>T9-Q10</f>
        <v>413.1400000000001</v>
      </c>
      <c r="U10" s="81">
        <f>U9-N10</f>
        <v>91</v>
      </c>
    </row>
    <row r="11" spans="1:21" x14ac:dyDescent="0.25">
      <c r="A11" s="61" t="s">
        <v>32</v>
      </c>
      <c r="B11" s="149">
        <v>4.54</v>
      </c>
      <c r="C11" s="15"/>
      <c r="D11" s="759">
        <f t="shared" si="0"/>
        <v>0</v>
      </c>
      <c r="E11" s="769"/>
      <c r="F11" s="759">
        <f t="shared" si="1"/>
        <v>0</v>
      </c>
      <c r="G11" s="800"/>
      <c r="H11" s="801"/>
      <c r="I11" s="802">
        <f t="shared" ref="I11:I50" si="4">I10-F11</f>
        <v>0</v>
      </c>
      <c r="J11" s="803">
        <f t="shared" ref="J11:J50" si="5">J10-C11</f>
        <v>0</v>
      </c>
      <c r="L11" s="61" t="s">
        <v>32</v>
      </c>
      <c r="M11" s="149">
        <v>4.54</v>
      </c>
      <c r="N11" s="15"/>
      <c r="O11" s="76">
        <f t="shared" si="2"/>
        <v>0</v>
      </c>
      <c r="P11" s="254"/>
      <c r="Q11" s="76">
        <f t="shared" si="3"/>
        <v>0</v>
      </c>
      <c r="R11" s="77"/>
      <c r="S11" s="78"/>
      <c r="T11" s="360">
        <f t="shared" ref="T11:T50" si="6">T10-Q11</f>
        <v>413.1400000000001</v>
      </c>
      <c r="U11" s="306">
        <f t="shared" ref="U11:U50" si="7">U10-N11</f>
        <v>91</v>
      </c>
    </row>
    <row r="12" spans="1:21" x14ac:dyDescent="0.25">
      <c r="A12" s="94"/>
      <c r="B12" s="149">
        <v>4.54</v>
      </c>
      <c r="C12" s="15"/>
      <c r="D12" s="759">
        <f t="shared" si="0"/>
        <v>0</v>
      </c>
      <c r="E12" s="769"/>
      <c r="F12" s="759">
        <f t="shared" si="1"/>
        <v>0</v>
      </c>
      <c r="G12" s="800"/>
      <c r="H12" s="801"/>
      <c r="I12" s="802">
        <f t="shared" si="4"/>
        <v>0</v>
      </c>
      <c r="J12" s="803">
        <f t="shared" si="5"/>
        <v>0</v>
      </c>
      <c r="L12" s="94"/>
      <c r="M12" s="149">
        <v>4.54</v>
      </c>
      <c r="N12" s="15"/>
      <c r="O12" s="76">
        <f t="shared" si="2"/>
        <v>0</v>
      </c>
      <c r="P12" s="254"/>
      <c r="Q12" s="76">
        <f t="shared" si="3"/>
        <v>0</v>
      </c>
      <c r="R12" s="77"/>
      <c r="S12" s="78"/>
      <c r="T12" s="247">
        <f t="shared" si="6"/>
        <v>413.1400000000001</v>
      </c>
      <c r="U12" s="81">
        <f t="shared" si="7"/>
        <v>91</v>
      </c>
    </row>
    <row r="13" spans="1:21" x14ac:dyDescent="0.25">
      <c r="B13" s="149">
        <v>4.54</v>
      </c>
      <c r="C13" s="15"/>
      <c r="D13" s="759">
        <f t="shared" si="0"/>
        <v>0</v>
      </c>
      <c r="E13" s="769"/>
      <c r="F13" s="759">
        <f t="shared" si="1"/>
        <v>0</v>
      </c>
      <c r="G13" s="800"/>
      <c r="H13" s="801"/>
      <c r="I13" s="802">
        <f t="shared" si="4"/>
        <v>0</v>
      </c>
      <c r="J13" s="803">
        <f t="shared" si="5"/>
        <v>0</v>
      </c>
      <c r="M13" s="149">
        <v>4.54</v>
      </c>
      <c r="N13" s="15"/>
      <c r="O13" s="76">
        <f t="shared" si="2"/>
        <v>0</v>
      </c>
      <c r="P13" s="254"/>
      <c r="Q13" s="76">
        <f t="shared" si="3"/>
        <v>0</v>
      </c>
      <c r="R13" s="77"/>
      <c r="S13" s="78"/>
      <c r="T13" s="247">
        <f t="shared" si="6"/>
        <v>413.1400000000001</v>
      </c>
      <c r="U13" s="81">
        <f t="shared" si="7"/>
        <v>91</v>
      </c>
    </row>
    <row r="14" spans="1:21" x14ac:dyDescent="0.25">
      <c r="A14" s="61" t="s">
        <v>33</v>
      </c>
      <c r="B14" s="149">
        <v>4.54</v>
      </c>
      <c r="C14" s="15"/>
      <c r="D14" s="759">
        <f t="shared" si="0"/>
        <v>0</v>
      </c>
      <c r="E14" s="769"/>
      <c r="F14" s="759">
        <f t="shared" si="1"/>
        <v>0</v>
      </c>
      <c r="G14" s="800"/>
      <c r="H14" s="801"/>
      <c r="I14" s="802">
        <f t="shared" si="4"/>
        <v>0</v>
      </c>
      <c r="J14" s="803">
        <f t="shared" si="5"/>
        <v>0</v>
      </c>
      <c r="L14" s="61" t="s">
        <v>33</v>
      </c>
      <c r="M14" s="149">
        <v>4.54</v>
      </c>
      <c r="N14" s="15"/>
      <c r="O14" s="76">
        <f t="shared" si="2"/>
        <v>0</v>
      </c>
      <c r="P14" s="254"/>
      <c r="Q14" s="76">
        <f t="shared" si="3"/>
        <v>0</v>
      </c>
      <c r="R14" s="77"/>
      <c r="S14" s="78"/>
      <c r="T14" s="247">
        <f t="shared" si="6"/>
        <v>413.1400000000001</v>
      </c>
      <c r="U14" s="81">
        <f t="shared" si="7"/>
        <v>91</v>
      </c>
    </row>
    <row r="15" spans="1:21" x14ac:dyDescent="0.25">
      <c r="B15" s="149">
        <v>4.54</v>
      </c>
      <c r="C15" s="15"/>
      <c r="D15" s="772">
        <f t="shared" si="0"/>
        <v>0</v>
      </c>
      <c r="E15" s="773"/>
      <c r="F15" s="759">
        <f t="shared" si="1"/>
        <v>0</v>
      </c>
      <c r="G15" s="770"/>
      <c r="H15" s="771"/>
      <c r="I15" s="247">
        <f t="shared" si="4"/>
        <v>0</v>
      </c>
      <c r="J15" s="81">
        <f t="shared" si="5"/>
        <v>0</v>
      </c>
      <c r="M15" s="149">
        <v>4.54</v>
      </c>
      <c r="N15" s="15"/>
      <c r="O15" s="101">
        <f t="shared" si="2"/>
        <v>0</v>
      </c>
      <c r="P15" s="150"/>
      <c r="Q15" s="76">
        <f t="shared" si="3"/>
        <v>0</v>
      </c>
      <c r="R15" s="77"/>
      <c r="S15" s="78"/>
      <c r="T15" s="247">
        <f t="shared" si="6"/>
        <v>413.1400000000001</v>
      </c>
      <c r="U15" s="81">
        <f t="shared" si="7"/>
        <v>91</v>
      </c>
    </row>
    <row r="16" spans="1:21" x14ac:dyDescent="0.25">
      <c r="B16" s="149">
        <v>4.54</v>
      </c>
      <c r="C16" s="15"/>
      <c r="D16" s="772">
        <f t="shared" si="0"/>
        <v>0</v>
      </c>
      <c r="E16" s="769"/>
      <c r="F16" s="759">
        <f t="shared" si="1"/>
        <v>0</v>
      </c>
      <c r="G16" s="770"/>
      <c r="H16" s="771"/>
      <c r="I16" s="247">
        <f t="shared" si="4"/>
        <v>0</v>
      </c>
      <c r="J16" s="81">
        <f t="shared" si="5"/>
        <v>0</v>
      </c>
      <c r="M16" s="149">
        <v>4.54</v>
      </c>
      <c r="N16" s="15"/>
      <c r="O16" s="101">
        <f t="shared" si="2"/>
        <v>0</v>
      </c>
      <c r="P16" s="254"/>
      <c r="Q16" s="76">
        <f t="shared" si="3"/>
        <v>0</v>
      </c>
      <c r="R16" s="77"/>
      <c r="S16" s="78"/>
      <c r="T16" s="247">
        <f t="shared" si="6"/>
        <v>413.1400000000001</v>
      </c>
      <c r="U16" s="81">
        <f t="shared" si="7"/>
        <v>91</v>
      </c>
    </row>
    <row r="17" spans="2:21" x14ac:dyDescent="0.25">
      <c r="B17" s="149">
        <v>4.54</v>
      </c>
      <c r="C17" s="15"/>
      <c r="D17" s="772">
        <f t="shared" si="0"/>
        <v>0</v>
      </c>
      <c r="E17" s="769"/>
      <c r="F17" s="759">
        <f t="shared" si="1"/>
        <v>0</v>
      </c>
      <c r="G17" s="770"/>
      <c r="H17" s="771"/>
      <c r="I17" s="247">
        <f t="shared" si="4"/>
        <v>0</v>
      </c>
      <c r="J17" s="81">
        <f t="shared" si="5"/>
        <v>0</v>
      </c>
      <c r="M17" s="149">
        <v>4.54</v>
      </c>
      <c r="N17" s="15"/>
      <c r="O17" s="101">
        <f t="shared" si="2"/>
        <v>0</v>
      </c>
      <c r="P17" s="254"/>
      <c r="Q17" s="76">
        <f t="shared" si="3"/>
        <v>0</v>
      </c>
      <c r="R17" s="77"/>
      <c r="S17" s="78"/>
      <c r="T17" s="247">
        <f t="shared" si="6"/>
        <v>413.1400000000001</v>
      </c>
      <c r="U17" s="81">
        <f t="shared" si="7"/>
        <v>91</v>
      </c>
    </row>
    <row r="18" spans="2:21" x14ac:dyDescent="0.25">
      <c r="B18" s="149">
        <v>4.54</v>
      </c>
      <c r="C18" s="15"/>
      <c r="D18" s="101">
        <f t="shared" si="0"/>
        <v>0</v>
      </c>
      <c r="E18" s="254"/>
      <c r="F18" s="76">
        <f t="shared" si="1"/>
        <v>0</v>
      </c>
      <c r="G18" s="77"/>
      <c r="H18" s="78"/>
      <c r="I18" s="247">
        <f t="shared" si="4"/>
        <v>0</v>
      </c>
      <c r="J18" s="81">
        <f t="shared" si="5"/>
        <v>0</v>
      </c>
      <c r="M18" s="149">
        <v>4.54</v>
      </c>
      <c r="N18" s="15"/>
      <c r="O18" s="101">
        <f t="shared" si="2"/>
        <v>0</v>
      </c>
      <c r="P18" s="254"/>
      <c r="Q18" s="76">
        <f t="shared" si="3"/>
        <v>0</v>
      </c>
      <c r="R18" s="77"/>
      <c r="S18" s="78"/>
      <c r="T18" s="247">
        <f t="shared" si="6"/>
        <v>413.1400000000001</v>
      </c>
      <c r="U18" s="81">
        <f t="shared" si="7"/>
        <v>91</v>
      </c>
    </row>
    <row r="19" spans="2:21" x14ac:dyDescent="0.25">
      <c r="B19" s="149">
        <v>4.54</v>
      </c>
      <c r="C19" s="15"/>
      <c r="D19" s="101">
        <f t="shared" si="0"/>
        <v>0</v>
      </c>
      <c r="E19" s="254"/>
      <c r="F19" s="76">
        <f t="shared" si="1"/>
        <v>0</v>
      </c>
      <c r="G19" s="77"/>
      <c r="H19" s="78"/>
      <c r="I19" s="247">
        <f t="shared" si="4"/>
        <v>0</v>
      </c>
      <c r="J19" s="81">
        <f t="shared" si="5"/>
        <v>0</v>
      </c>
      <c r="M19" s="149">
        <v>4.54</v>
      </c>
      <c r="N19" s="15"/>
      <c r="O19" s="101">
        <f t="shared" si="2"/>
        <v>0</v>
      </c>
      <c r="P19" s="254"/>
      <c r="Q19" s="76">
        <f t="shared" si="3"/>
        <v>0</v>
      </c>
      <c r="R19" s="77"/>
      <c r="S19" s="78"/>
      <c r="T19" s="247">
        <f t="shared" si="6"/>
        <v>413.1400000000001</v>
      </c>
      <c r="U19" s="81">
        <f t="shared" si="7"/>
        <v>91</v>
      </c>
    </row>
    <row r="20" spans="2:21" x14ac:dyDescent="0.25">
      <c r="B20" s="149">
        <v>4.54</v>
      </c>
      <c r="C20" s="15"/>
      <c r="D20" s="101">
        <f t="shared" si="0"/>
        <v>0</v>
      </c>
      <c r="E20" s="254"/>
      <c r="F20" s="76">
        <f t="shared" si="1"/>
        <v>0</v>
      </c>
      <c r="G20" s="77"/>
      <c r="H20" s="78"/>
      <c r="I20" s="247">
        <f t="shared" si="4"/>
        <v>0</v>
      </c>
      <c r="J20" s="81">
        <f t="shared" si="5"/>
        <v>0</v>
      </c>
      <c r="M20" s="149">
        <v>4.54</v>
      </c>
      <c r="N20" s="15"/>
      <c r="O20" s="101">
        <f t="shared" si="2"/>
        <v>0</v>
      </c>
      <c r="P20" s="254"/>
      <c r="Q20" s="76">
        <f t="shared" si="3"/>
        <v>0</v>
      </c>
      <c r="R20" s="77"/>
      <c r="S20" s="78"/>
      <c r="T20" s="247">
        <f t="shared" si="6"/>
        <v>413.1400000000001</v>
      </c>
      <c r="U20" s="81">
        <f t="shared" si="7"/>
        <v>91</v>
      </c>
    </row>
    <row r="21" spans="2:21" x14ac:dyDescent="0.25">
      <c r="B21" s="149">
        <v>4.54</v>
      </c>
      <c r="C21" s="15"/>
      <c r="D21" s="101">
        <f t="shared" si="0"/>
        <v>0</v>
      </c>
      <c r="E21" s="254"/>
      <c r="F21" s="76">
        <f t="shared" si="1"/>
        <v>0</v>
      </c>
      <c r="G21" s="77"/>
      <c r="H21" s="78"/>
      <c r="I21" s="247">
        <f t="shared" si="4"/>
        <v>0</v>
      </c>
      <c r="J21" s="81">
        <f t="shared" si="5"/>
        <v>0</v>
      </c>
      <c r="M21" s="149">
        <v>4.54</v>
      </c>
      <c r="N21" s="15"/>
      <c r="O21" s="101">
        <f t="shared" si="2"/>
        <v>0</v>
      </c>
      <c r="P21" s="254"/>
      <c r="Q21" s="76">
        <f t="shared" si="3"/>
        <v>0</v>
      </c>
      <c r="R21" s="77"/>
      <c r="S21" s="78"/>
      <c r="T21" s="247">
        <f t="shared" si="6"/>
        <v>413.1400000000001</v>
      </c>
      <c r="U21" s="81">
        <f t="shared" si="7"/>
        <v>91</v>
      </c>
    </row>
    <row r="22" spans="2:21" x14ac:dyDescent="0.25">
      <c r="B22" s="149">
        <v>4.54</v>
      </c>
      <c r="C22" s="15"/>
      <c r="D22" s="101">
        <f t="shared" si="0"/>
        <v>0</v>
      </c>
      <c r="E22" s="254"/>
      <c r="F22" s="76">
        <f t="shared" si="1"/>
        <v>0</v>
      </c>
      <c r="G22" s="77"/>
      <c r="H22" s="78"/>
      <c r="I22" s="247">
        <f t="shared" si="4"/>
        <v>0</v>
      </c>
      <c r="J22" s="81">
        <f t="shared" si="5"/>
        <v>0</v>
      </c>
      <c r="M22" s="149">
        <v>4.54</v>
      </c>
      <c r="N22" s="15"/>
      <c r="O22" s="101">
        <f t="shared" si="2"/>
        <v>0</v>
      </c>
      <c r="P22" s="254"/>
      <c r="Q22" s="76">
        <f t="shared" si="3"/>
        <v>0</v>
      </c>
      <c r="R22" s="77"/>
      <c r="S22" s="78"/>
      <c r="T22" s="247">
        <f t="shared" si="6"/>
        <v>413.1400000000001</v>
      </c>
      <c r="U22" s="81">
        <f t="shared" si="7"/>
        <v>91</v>
      </c>
    </row>
    <row r="23" spans="2:21" x14ac:dyDescent="0.25">
      <c r="B23" s="149">
        <v>4.54</v>
      </c>
      <c r="C23" s="15"/>
      <c r="D23" s="620">
        <f t="shared" si="0"/>
        <v>0</v>
      </c>
      <c r="E23" s="621"/>
      <c r="F23" s="282">
        <f t="shared" si="1"/>
        <v>0</v>
      </c>
      <c r="G23" s="206"/>
      <c r="H23" s="129"/>
      <c r="I23" s="247">
        <f t="shared" si="4"/>
        <v>0</v>
      </c>
      <c r="J23" s="81">
        <f t="shared" si="5"/>
        <v>0</v>
      </c>
      <c r="M23" s="149">
        <v>4.54</v>
      </c>
      <c r="N23" s="15"/>
      <c r="O23" s="620">
        <f t="shared" si="2"/>
        <v>0</v>
      </c>
      <c r="P23" s="621"/>
      <c r="Q23" s="282">
        <f t="shared" si="3"/>
        <v>0</v>
      </c>
      <c r="R23" s="206"/>
      <c r="S23" s="129"/>
      <c r="T23" s="247">
        <f t="shared" si="6"/>
        <v>413.1400000000001</v>
      </c>
      <c r="U23" s="81">
        <f t="shared" si="7"/>
        <v>91</v>
      </c>
    </row>
    <row r="24" spans="2:21" x14ac:dyDescent="0.25">
      <c r="B24" s="149">
        <v>4.54</v>
      </c>
      <c r="C24" s="15"/>
      <c r="D24" s="620">
        <f t="shared" si="0"/>
        <v>0</v>
      </c>
      <c r="E24" s="621"/>
      <c r="F24" s="282">
        <f t="shared" si="1"/>
        <v>0</v>
      </c>
      <c r="G24" s="206"/>
      <c r="H24" s="129"/>
      <c r="I24" s="247">
        <f t="shared" si="4"/>
        <v>0</v>
      </c>
      <c r="J24" s="81">
        <f t="shared" si="5"/>
        <v>0</v>
      </c>
      <c r="M24" s="149">
        <v>4.54</v>
      </c>
      <c r="N24" s="15"/>
      <c r="O24" s="620">
        <f t="shared" si="2"/>
        <v>0</v>
      </c>
      <c r="P24" s="621"/>
      <c r="Q24" s="282">
        <f t="shared" si="3"/>
        <v>0</v>
      </c>
      <c r="R24" s="206"/>
      <c r="S24" s="129"/>
      <c r="T24" s="247">
        <f t="shared" si="6"/>
        <v>413.1400000000001</v>
      </c>
      <c r="U24" s="81">
        <f t="shared" si="7"/>
        <v>91</v>
      </c>
    </row>
    <row r="25" spans="2:21" x14ac:dyDescent="0.25">
      <c r="B25" s="149">
        <v>4.54</v>
      </c>
      <c r="C25" s="15"/>
      <c r="D25" s="620">
        <f t="shared" si="0"/>
        <v>0</v>
      </c>
      <c r="E25" s="621"/>
      <c r="F25" s="282">
        <f t="shared" si="1"/>
        <v>0</v>
      </c>
      <c r="G25" s="206"/>
      <c r="H25" s="129"/>
      <c r="I25" s="247">
        <f t="shared" si="4"/>
        <v>0</v>
      </c>
      <c r="J25" s="81">
        <f t="shared" si="5"/>
        <v>0</v>
      </c>
      <c r="M25" s="149">
        <v>4.54</v>
      </c>
      <c r="N25" s="15"/>
      <c r="O25" s="620">
        <f t="shared" si="2"/>
        <v>0</v>
      </c>
      <c r="P25" s="621"/>
      <c r="Q25" s="282">
        <f t="shared" si="3"/>
        <v>0</v>
      </c>
      <c r="R25" s="206"/>
      <c r="S25" s="129"/>
      <c r="T25" s="247">
        <f t="shared" si="6"/>
        <v>413.1400000000001</v>
      </c>
      <c r="U25" s="81">
        <f t="shared" si="7"/>
        <v>91</v>
      </c>
    </row>
    <row r="26" spans="2:21" x14ac:dyDescent="0.25">
      <c r="B26" s="149">
        <v>4.54</v>
      </c>
      <c r="C26" s="15"/>
      <c r="D26" s="620">
        <f t="shared" si="0"/>
        <v>0</v>
      </c>
      <c r="E26" s="621"/>
      <c r="F26" s="282">
        <f t="shared" si="1"/>
        <v>0</v>
      </c>
      <c r="G26" s="206"/>
      <c r="H26" s="129"/>
      <c r="I26" s="247">
        <f t="shared" si="4"/>
        <v>0</v>
      </c>
      <c r="J26" s="81">
        <f t="shared" si="5"/>
        <v>0</v>
      </c>
      <c r="M26" s="149">
        <v>4.54</v>
      </c>
      <c r="N26" s="15"/>
      <c r="O26" s="620">
        <f t="shared" si="2"/>
        <v>0</v>
      </c>
      <c r="P26" s="621"/>
      <c r="Q26" s="282">
        <f t="shared" si="3"/>
        <v>0</v>
      </c>
      <c r="R26" s="206"/>
      <c r="S26" s="129"/>
      <c r="T26" s="247">
        <f t="shared" si="6"/>
        <v>413.1400000000001</v>
      </c>
      <c r="U26" s="81">
        <f t="shared" si="7"/>
        <v>91</v>
      </c>
    </row>
    <row r="27" spans="2:21" x14ac:dyDescent="0.25">
      <c r="B27" s="149">
        <v>4.54</v>
      </c>
      <c r="C27" s="15"/>
      <c r="D27" s="620">
        <f t="shared" si="0"/>
        <v>0</v>
      </c>
      <c r="E27" s="621"/>
      <c r="F27" s="282">
        <f t="shared" si="1"/>
        <v>0</v>
      </c>
      <c r="G27" s="206"/>
      <c r="H27" s="129"/>
      <c r="I27" s="247">
        <f t="shared" si="4"/>
        <v>0</v>
      </c>
      <c r="J27" s="81">
        <f t="shared" si="5"/>
        <v>0</v>
      </c>
      <c r="M27" s="149">
        <v>4.54</v>
      </c>
      <c r="N27" s="15"/>
      <c r="O27" s="620">
        <f t="shared" si="2"/>
        <v>0</v>
      </c>
      <c r="P27" s="621"/>
      <c r="Q27" s="282">
        <f t="shared" si="3"/>
        <v>0</v>
      </c>
      <c r="R27" s="206"/>
      <c r="S27" s="129"/>
      <c r="T27" s="247">
        <f t="shared" si="6"/>
        <v>413.1400000000001</v>
      </c>
      <c r="U27" s="81">
        <f t="shared" si="7"/>
        <v>91</v>
      </c>
    </row>
    <row r="28" spans="2:21" x14ac:dyDescent="0.25">
      <c r="B28" s="149">
        <v>4.54</v>
      </c>
      <c r="C28" s="15"/>
      <c r="D28" s="620">
        <f t="shared" si="0"/>
        <v>0</v>
      </c>
      <c r="E28" s="621"/>
      <c r="F28" s="282">
        <f t="shared" si="1"/>
        <v>0</v>
      </c>
      <c r="G28" s="206"/>
      <c r="H28" s="129"/>
      <c r="I28" s="247">
        <f t="shared" si="4"/>
        <v>0</v>
      </c>
      <c r="J28" s="81">
        <f t="shared" si="5"/>
        <v>0</v>
      </c>
      <c r="M28" s="149">
        <v>4.54</v>
      </c>
      <c r="N28" s="15"/>
      <c r="O28" s="620">
        <f t="shared" si="2"/>
        <v>0</v>
      </c>
      <c r="P28" s="621"/>
      <c r="Q28" s="282">
        <f t="shared" si="3"/>
        <v>0</v>
      </c>
      <c r="R28" s="206"/>
      <c r="S28" s="129"/>
      <c r="T28" s="247">
        <f t="shared" si="6"/>
        <v>413.1400000000001</v>
      </c>
      <c r="U28" s="81">
        <f t="shared" si="7"/>
        <v>91</v>
      </c>
    </row>
    <row r="29" spans="2:21" x14ac:dyDescent="0.25">
      <c r="B29" s="149">
        <v>4.54</v>
      </c>
      <c r="C29" s="15"/>
      <c r="D29" s="620">
        <f t="shared" si="0"/>
        <v>0</v>
      </c>
      <c r="E29" s="621"/>
      <c r="F29" s="282">
        <f t="shared" si="1"/>
        <v>0</v>
      </c>
      <c r="G29" s="206"/>
      <c r="H29" s="129"/>
      <c r="I29" s="247">
        <f t="shared" si="4"/>
        <v>0</v>
      </c>
      <c r="J29" s="81">
        <f t="shared" si="5"/>
        <v>0</v>
      </c>
      <c r="M29" s="149">
        <v>4.54</v>
      </c>
      <c r="N29" s="15"/>
      <c r="O29" s="620">
        <f t="shared" si="2"/>
        <v>0</v>
      </c>
      <c r="P29" s="621"/>
      <c r="Q29" s="282">
        <f t="shared" si="3"/>
        <v>0</v>
      </c>
      <c r="R29" s="206"/>
      <c r="S29" s="129"/>
      <c r="T29" s="247">
        <f t="shared" si="6"/>
        <v>413.1400000000001</v>
      </c>
      <c r="U29" s="81">
        <f t="shared" si="7"/>
        <v>91</v>
      </c>
    </row>
    <row r="30" spans="2:21" x14ac:dyDescent="0.25">
      <c r="B30" s="149">
        <v>4.54</v>
      </c>
      <c r="C30" s="15"/>
      <c r="D30" s="620">
        <f t="shared" si="0"/>
        <v>0</v>
      </c>
      <c r="E30" s="621"/>
      <c r="F30" s="282">
        <f t="shared" si="1"/>
        <v>0</v>
      </c>
      <c r="G30" s="206"/>
      <c r="H30" s="129"/>
      <c r="I30" s="247">
        <f t="shared" si="4"/>
        <v>0</v>
      </c>
      <c r="J30" s="81">
        <f t="shared" si="5"/>
        <v>0</v>
      </c>
      <c r="M30" s="149">
        <v>4.54</v>
      </c>
      <c r="N30" s="15"/>
      <c r="O30" s="620">
        <f t="shared" si="2"/>
        <v>0</v>
      </c>
      <c r="P30" s="621"/>
      <c r="Q30" s="282">
        <f t="shared" si="3"/>
        <v>0</v>
      </c>
      <c r="R30" s="206"/>
      <c r="S30" s="129"/>
      <c r="T30" s="247">
        <f t="shared" si="6"/>
        <v>413.1400000000001</v>
      </c>
      <c r="U30" s="81">
        <f t="shared" si="7"/>
        <v>91</v>
      </c>
    </row>
    <row r="31" spans="2:21" x14ac:dyDescent="0.25">
      <c r="B31" s="149">
        <v>4.54</v>
      </c>
      <c r="C31" s="15"/>
      <c r="D31" s="620">
        <f t="shared" si="0"/>
        <v>0</v>
      </c>
      <c r="E31" s="621"/>
      <c r="F31" s="282">
        <f t="shared" si="1"/>
        <v>0</v>
      </c>
      <c r="G31" s="206"/>
      <c r="H31" s="129"/>
      <c r="I31" s="247">
        <f t="shared" si="4"/>
        <v>0</v>
      </c>
      <c r="J31" s="81">
        <f t="shared" si="5"/>
        <v>0</v>
      </c>
      <c r="M31" s="149">
        <v>4.54</v>
      </c>
      <c r="N31" s="15"/>
      <c r="O31" s="620">
        <f t="shared" si="2"/>
        <v>0</v>
      </c>
      <c r="P31" s="621"/>
      <c r="Q31" s="282">
        <f t="shared" si="3"/>
        <v>0</v>
      </c>
      <c r="R31" s="206"/>
      <c r="S31" s="129"/>
      <c r="T31" s="247">
        <f t="shared" si="6"/>
        <v>413.1400000000001</v>
      </c>
      <c r="U31" s="81">
        <f t="shared" si="7"/>
        <v>91</v>
      </c>
    </row>
    <row r="32" spans="2:21" x14ac:dyDescent="0.25">
      <c r="B32" s="149">
        <v>4.54</v>
      </c>
      <c r="C32" s="15"/>
      <c r="D32" s="620">
        <f>C32*B32</f>
        <v>0</v>
      </c>
      <c r="E32" s="621"/>
      <c r="F32" s="282">
        <f>D32</f>
        <v>0</v>
      </c>
      <c r="G32" s="206"/>
      <c r="H32" s="129"/>
      <c r="I32" s="247">
        <f t="shared" si="4"/>
        <v>0</v>
      </c>
      <c r="J32" s="81">
        <f t="shared" si="5"/>
        <v>0</v>
      </c>
      <c r="M32" s="149">
        <v>4.54</v>
      </c>
      <c r="N32" s="15"/>
      <c r="O32" s="620">
        <f>N32*M32</f>
        <v>0</v>
      </c>
      <c r="P32" s="621"/>
      <c r="Q32" s="282">
        <f>O32</f>
        <v>0</v>
      </c>
      <c r="R32" s="206"/>
      <c r="S32" s="129"/>
      <c r="T32" s="247">
        <f t="shared" si="6"/>
        <v>413.1400000000001</v>
      </c>
      <c r="U32" s="81">
        <f t="shared" si="7"/>
        <v>91</v>
      </c>
    </row>
    <row r="33" spans="1:21" x14ac:dyDescent="0.25">
      <c r="B33" s="149">
        <v>4.54</v>
      </c>
      <c r="C33" s="15"/>
      <c r="D33" s="620">
        <f>C33*B33</f>
        <v>0</v>
      </c>
      <c r="E33" s="622"/>
      <c r="F33" s="282">
        <f>D33</f>
        <v>0</v>
      </c>
      <c r="G33" s="206"/>
      <c r="H33" s="129"/>
      <c r="I33" s="247">
        <f t="shared" si="4"/>
        <v>0</v>
      </c>
      <c r="J33" s="81">
        <f t="shared" si="5"/>
        <v>0</v>
      </c>
      <c r="M33" s="149">
        <v>4.54</v>
      </c>
      <c r="N33" s="15"/>
      <c r="O33" s="620">
        <f>N33*M33</f>
        <v>0</v>
      </c>
      <c r="P33" s="622"/>
      <c r="Q33" s="282">
        <f>O33</f>
        <v>0</v>
      </c>
      <c r="R33" s="206"/>
      <c r="S33" s="129"/>
      <c r="T33" s="247">
        <f t="shared" si="6"/>
        <v>413.1400000000001</v>
      </c>
      <c r="U33" s="81">
        <f t="shared" si="7"/>
        <v>91</v>
      </c>
    </row>
    <row r="34" spans="1:21" x14ac:dyDescent="0.25">
      <c r="B34" s="149">
        <v>4.54</v>
      </c>
      <c r="C34" s="15"/>
      <c r="D34" s="620">
        <f t="shared" ref="D34:D51" si="8">C34*B34</f>
        <v>0</v>
      </c>
      <c r="E34" s="619"/>
      <c r="F34" s="282">
        <f t="shared" ref="F34:F51" si="9">D34</f>
        <v>0</v>
      </c>
      <c r="G34" s="206"/>
      <c r="H34" s="129"/>
      <c r="I34" s="247">
        <f t="shared" si="4"/>
        <v>0</v>
      </c>
      <c r="J34" s="81">
        <f t="shared" si="5"/>
        <v>0</v>
      </c>
      <c r="M34" s="149">
        <v>4.54</v>
      </c>
      <c r="N34" s="15"/>
      <c r="O34" s="620">
        <f t="shared" ref="O34:O51" si="10">N34*M34</f>
        <v>0</v>
      </c>
      <c r="P34" s="619"/>
      <c r="Q34" s="282">
        <f t="shared" ref="Q34:Q51" si="11">O34</f>
        <v>0</v>
      </c>
      <c r="R34" s="206"/>
      <c r="S34" s="129"/>
      <c r="T34" s="247">
        <f t="shared" si="6"/>
        <v>413.1400000000001</v>
      </c>
      <c r="U34" s="81">
        <f t="shared" si="7"/>
        <v>91</v>
      </c>
    </row>
    <row r="35" spans="1:21" x14ac:dyDescent="0.25">
      <c r="B35" s="149">
        <v>4.54</v>
      </c>
      <c r="C35" s="15"/>
      <c r="D35" s="620">
        <f t="shared" si="8"/>
        <v>0</v>
      </c>
      <c r="E35" s="619"/>
      <c r="F35" s="282">
        <f t="shared" si="9"/>
        <v>0</v>
      </c>
      <c r="G35" s="206"/>
      <c r="H35" s="129"/>
      <c r="I35" s="247">
        <f t="shared" si="4"/>
        <v>0</v>
      </c>
      <c r="J35" s="81">
        <f t="shared" si="5"/>
        <v>0</v>
      </c>
      <c r="M35" s="149">
        <v>4.54</v>
      </c>
      <c r="N35" s="15"/>
      <c r="O35" s="620">
        <f t="shared" si="10"/>
        <v>0</v>
      </c>
      <c r="P35" s="619"/>
      <c r="Q35" s="282">
        <f t="shared" si="11"/>
        <v>0</v>
      </c>
      <c r="R35" s="206"/>
      <c r="S35" s="129"/>
      <c r="T35" s="247">
        <f t="shared" si="6"/>
        <v>413.1400000000001</v>
      </c>
      <c r="U35" s="81">
        <f t="shared" si="7"/>
        <v>91</v>
      </c>
    </row>
    <row r="36" spans="1:21" x14ac:dyDescent="0.25">
      <c r="A36" s="84"/>
      <c r="B36" s="149">
        <v>4.54</v>
      </c>
      <c r="C36" s="15"/>
      <c r="D36" s="620">
        <f t="shared" si="8"/>
        <v>0</v>
      </c>
      <c r="E36" s="619"/>
      <c r="F36" s="282">
        <f t="shared" si="9"/>
        <v>0</v>
      </c>
      <c r="G36" s="206"/>
      <c r="H36" s="129"/>
      <c r="I36" s="247">
        <f t="shared" si="4"/>
        <v>0</v>
      </c>
      <c r="J36" s="81">
        <f t="shared" si="5"/>
        <v>0</v>
      </c>
      <c r="L36" s="84"/>
      <c r="M36" s="149">
        <v>4.54</v>
      </c>
      <c r="N36" s="15"/>
      <c r="O36" s="620">
        <f t="shared" si="10"/>
        <v>0</v>
      </c>
      <c r="P36" s="619"/>
      <c r="Q36" s="282">
        <f t="shared" si="11"/>
        <v>0</v>
      </c>
      <c r="R36" s="206"/>
      <c r="S36" s="129"/>
      <c r="T36" s="247">
        <f t="shared" si="6"/>
        <v>413.1400000000001</v>
      </c>
      <c r="U36" s="81">
        <f t="shared" si="7"/>
        <v>91</v>
      </c>
    </row>
    <row r="37" spans="1:21" x14ac:dyDescent="0.25">
      <c r="B37" s="149">
        <v>4.54</v>
      </c>
      <c r="C37" s="15"/>
      <c r="D37" s="620">
        <f t="shared" si="8"/>
        <v>0</v>
      </c>
      <c r="E37" s="619"/>
      <c r="F37" s="282">
        <f t="shared" si="9"/>
        <v>0</v>
      </c>
      <c r="G37" s="206"/>
      <c r="H37" s="129"/>
      <c r="I37" s="247">
        <f t="shared" si="4"/>
        <v>0</v>
      </c>
      <c r="J37" s="81">
        <f t="shared" si="5"/>
        <v>0</v>
      </c>
      <c r="M37" s="149">
        <v>4.54</v>
      </c>
      <c r="N37" s="15"/>
      <c r="O37" s="620">
        <f t="shared" si="10"/>
        <v>0</v>
      </c>
      <c r="P37" s="619"/>
      <c r="Q37" s="282">
        <f t="shared" si="11"/>
        <v>0</v>
      </c>
      <c r="R37" s="206"/>
      <c r="S37" s="129"/>
      <c r="T37" s="247">
        <f t="shared" si="6"/>
        <v>413.1400000000001</v>
      </c>
      <c r="U37" s="81">
        <f t="shared" si="7"/>
        <v>91</v>
      </c>
    </row>
    <row r="38" spans="1:21" x14ac:dyDescent="0.25">
      <c r="B38" s="149">
        <v>4.54</v>
      </c>
      <c r="C38" s="15"/>
      <c r="D38" s="282">
        <f t="shared" si="8"/>
        <v>0</v>
      </c>
      <c r="E38" s="621"/>
      <c r="F38" s="282">
        <f t="shared" si="9"/>
        <v>0</v>
      </c>
      <c r="G38" s="206"/>
      <c r="H38" s="129"/>
      <c r="I38" s="247">
        <f t="shared" si="4"/>
        <v>0</v>
      </c>
      <c r="J38" s="81">
        <f t="shared" si="5"/>
        <v>0</v>
      </c>
      <c r="M38" s="149">
        <v>4.54</v>
      </c>
      <c r="N38" s="15"/>
      <c r="O38" s="282">
        <f t="shared" si="10"/>
        <v>0</v>
      </c>
      <c r="P38" s="621"/>
      <c r="Q38" s="282">
        <f t="shared" si="11"/>
        <v>0</v>
      </c>
      <c r="R38" s="206"/>
      <c r="S38" s="129"/>
      <c r="T38" s="247">
        <f t="shared" si="6"/>
        <v>413.1400000000001</v>
      </c>
      <c r="U38" s="81">
        <f t="shared" si="7"/>
        <v>91</v>
      </c>
    </row>
    <row r="39" spans="1:21" x14ac:dyDescent="0.25">
      <c r="B39" s="149">
        <v>4.54</v>
      </c>
      <c r="C39" s="15"/>
      <c r="D39" s="282">
        <f t="shared" si="8"/>
        <v>0</v>
      </c>
      <c r="E39" s="621"/>
      <c r="F39" s="282">
        <f t="shared" si="9"/>
        <v>0</v>
      </c>
      <c r="G39" s="206"/>
      <c r="H39" s="129"/>
      <c r="I39" s="247">
        <f t="shared" si="4"/>
        <v>0</v>
      </c>
      <c r="J39" s="81">
        <f t="shared" si="5"/>
        <v>0</v>
      </c>
      <c r="M39" s="149">
        <v>4.54</v>
      </c>
      <c r="N39" s="15"/>
      <c r="O39" s="282">
        <f t="shared" si="10"/>
        <v>0</v>
      </c>
      <c r="P39" s="621"/>
      <c r="Q39" s="282">
        <f t="shared" si="11"/>
        <v>0</v>
      </c>
      <c r="R39" s="206"/>
      <c r="S39" s="129"/>
      <c r="T39" s="247">
        <f t="shared" si="6"/>
        <v>413.1400000000001</v>
      </c>
      <c r="U39" s="81">
        <f t="shared" si="7"/>
        <v>91</v>
      </c>
    </row>
    <row r="40" spans="1:21" x14ac:dyDescent="0.25">
      <c r="B40" s="149">
        <v>4.54</v>
      </c>
      <c r="C40" s="15"/>
      <c r="D40" s="282">
        <f t="shared" si="8"/>
        <v>0</v>
      </c>
      <c r="E40" s="621"/>
      <c r="F40" s="282">
        <f t="shared" si="9"/>
        <v>0</v>
      </c>
      <c r="G40" s="206"/>
      <c r="H40" s="129"/>
      <c r="I40" s="247">
        <f t="shared" si="4"/>
        <v>0</v>
      </c>
      <c r="J40" s="81">
        <f t="shared" si="5"/>
        <v>0</v>
      </c>
      <c r="M40" s="149">
        <v>4.54</v>
      </c>
      <c r="N40" s="15"/>
      <c r="O40" s="282">
        <f t="shared" si="10"/>
        <v>0</v>
      </c>
      <c r="P40" s="621"/>
      <c r="Q40" s="282">
        <f t="shared" si="11"/>
        <v>0</v>
      </c>
      <c r="R40" s="206"/>
      <c r="S40" s="129"/>
      <c r="T40" s="247">
        <f t="shared" si="6"/>
        <v>413.1400000000001</v>
      </c>
      <c r="U40" s="81">
        <f t="shared" si="7"/>
        <v>91</v>
      </c>
    </row>
    <row r="41" spans="1:21" x14ac:dyDescent="0.25">
      <c r="B41" s="149">
        <v>4.54</v>
      </c>
      <c r="C41" s="15"/>
      <c r="D41" s="282">
        <f t="shared" si="8"/>
        <v>0</v>
      </c>
      <c r="E41" s="621"/>
      <c r="F41" s="282">
        <f t="shared" si="9"/>
        <v>0</v>
      </c>
      <c r="G41" s="206"/>
      <c r="H41" s="129"/>
      <c r="I41" s="247">
        <f t="shared" si="4"/>
        <v>0</v>
      </c>
      <c r="J41" s="81">
        <f t="shared" si="5"/>
        <v>0</v>
      </c>
      <c r="M41" s="149">
        <v>4.54</v>
      </c>
      <c r="N41" s="15"/>
      <c r="O41" s="282">
        <f t="shared" si="10"/>
        <v>0</v>
      </c>
      <c r="P41" s="621"/>
      <c r="Q41" s="282">
        <f t="shared" si="11"/>
        <v>0</v>
      </c>
      <c r="R41" s="206"/>
      <c r="S41" s="129"/>
      <c r="T41" s="247">
        <f t="shared" si="6"/>
        <v>413.1400000000001</v>
      </c>
      <c r="U41" s="81">
        <f t="shared" si="7"/>
        <v>91</v>
      </c>
    </row>
    <row r="42" spans="1:21" x14ac:dyDescent="0.25">
      <c r="B42" s="149">
        <v>4.54</v>
      </c>
      <c r="C42" s="15"/>
      <c r="D42" s="282">
        <f t="shared" si="8"/>
        <v>0</v>
      </c>
      <c r="E42" s="621"/>
      <c r="F42" s="282">
        <f t="shared" si="9"/>
        <v>0</v>
      </c>
      <c r="G42" s="206"/>
      <c r="H42" s="129"/>
      <c r="I42" s="247">
        <f t="shared" si="4"/>
        <v>0</v>
      </c>
      <c r="J42" s="81">
        <f t="shared" si="5"/>
        <v>0</v>
      </c>
      <c r="M42" s="149">
        <v>4.54</v>
      </c>
      <c r="N42" s="15"/>
      <c r="O42" s="282">
        <f t="shared" si="10"/>
        <v>0</v>
      </c>
      <c r="P42" s="621"/>
      <c r="Q42" s="282">
        <f t="shared" si="11"/>
        <v>0</v>
      </c>
      <c r="R42" s="206"/>
      <c r="S42" s="129"/>
      <c r="T42" s="247">
        <f t="shared" si="6"/>
        <v>413.1400000000001</v>
      </c>
      <c r="U42" s="81">
        <f t="shared" si="7"/>
        <v>91</v>
      </c>
    </row>
    <row r="43" spans="1:21" x14ac:dyDescent="0.25">
      <c r="B43" s="149">
        <v>4.54</v>
      </c>
      <c r="C43" s="15"/>
      <c r="D43" s="282">
        <f t="shared" si="8"/>
        <v>0</v>
      </c>
      <c r="E43" s="621"/>
      <c r="F43" s="282">
        <f t="shared" si="9"/>
        <v>0</v>
      </c>
      <c r="G43" s="206"/>
      <c r="H43" s="129"/>
      <c r="I43" s="247">
        <f t="shared" si="4"/>
        <v>0</v>
      </c>
      <c r="J43" s="81">
        <f t="shared" si="5"/>
        <v>0</v>
      </c>
      <c r="M43" s="149">
        <v>4.54</v>
      </c>
      <c r="N43" s="15"/>
      <c r="O43" s="282">
        <f t="shared" si="10"/>
        <v>0</v>
      </c>
      <c r="P43" s="621"/>
      <c r="Q43" s="282">
        <f t="shared" si="11"/>
        <v>0</v>
      </c>
      <c r="R43" s="206"/>
      <c r="S43" s="129"/>
      <c r="T43" s="247">
        <f t="shared" si="6"/>
        <v>413.1400000000001</v>
      </c>
      <c r="U43" s="81">
        <f t="shared" si="7"/>
        <v>91</v>
      </c>
    </row>
    <row r="44" spans="1:21" x14ac:dyDescent="0.25">
      <c r="B44" s="149">
        <v>4.54</v>
      </c>
      <c r="C44" s="15"/>
      <c r="D44" s="282">
        <f t="shared" si="8"/>
        <v>0</v>
      </c>
      <c r="E44" s="621"/>
      <c r="F44" s="282">
        <f t="shared" si="9"/>
        <v>0</v>
      </c>
      <c r="G44" s="206"/>
      <c r="H44" s="129"/>
      <c r="I44" s="247">
        <f t="shared" si="4"/>
        <v>0</v>
      </c>
      <c r="J44" s="81">
        <f t="shared" si="5"/>
        <v>0</v>
      </c>
      <c r="M44" s="149">
        <v>4.54</v>
      </c>
      <c r="N44" s="15"/>
      <c r="O44" s="282">
        <f t="shared" si="10"/>
        <v>0</v>
      </c>
      <c r="P44" s="621"/>
      <c r="Q44" s="282">
        <f t="shared" si="11"/>
        <v>0</v>
      </c>
      <c r="R44" s="206"/>
      <c r="S44" s="129"/>
      <c r="T44" s="247">
        <f t="shared" si="6"/>
        <v>413.1400000000001</v>
      </c>
      <c r="U44" s="81">
        <f t="shared" si="7"/>
        <v>91</v>
      </c>
    </row>
    <row r="45" spans="1:21" x14ac:dyDescent="0.25">
      <c r="B45" s="149">
        <v>4.54</v>
      </c>
      <c r="C45" s="15"/>
      <c r="D45" s="282">
        <f t="shared" si="8"/>
        <v>0</v>
      </c>
      <c r="E45" s="621"/>
      <c r="F45" s="282">
        <f t="shared" si="9"/>
        <v>0</v>
      </c>
      <c r="G45" s="206"/>
      <c r="H45" s="129"/>
      <c r="I45" s="247">
        <f t="shared" si="4"/>
        <v>0</v>
      </c>
      <c r="J45" s="81">
        <f t="shared" si="5"/>
        <v>0</v>
      </c>
      <c r="M45" s="149">
        <v>4.54</v>
      </c>
      <c r="N45" s="15"/>
      <c r="O45" s="282">
        <f t="shared" si="10"/>
        <v>0</v>
      </c>
      <c r="P45" s="621"/>
      <c r="Q45" s="282">
        <f t="shared" si="11"/>
        <v>0</v>
      </c>
      <c r="R45" s="206"/>
      <c r="S45" s="129"/>
      <c r="T45" s="247">
        <f t="shared" si="6"/>
        <v>413.1400000000001</v>
      </c>
      <c r="U45" s="81">
        <f t="shared" si="7"/>
        <v>91</v>
      </c>
    </row>
    <row r="46" spans="1:21" x14ac:dyDescent="0.25">
      <c r="B46" s="149">
        <v>4.54</v>
      </c>
      <c r="C46" s="15"/>
      <c r="D46" s="76">
        <f t="shared" si="8"/>
        <v>0</v>
      </c>
      <c r="E46" s="254"/>
      <c r="F46" s="76">
        <f t="shared" si="9"/>
        <v>0</v>
      </c>
      <c r="G46" s="77"/>
      <c r="H46" s="78"/>
      <c r="I46" s="247">
        <f t="shared" si="4"/>
        <v>0</v>
      </c>
      <c r="J46" s="81">
        <f t="shared" si="5"/>
        <v>0</v>
      </c>
      <c r="M46" s="149">
        <v>4.54</v>
      </c>
      <c r="N46" s="15"/>
      <c r="O46" s="76">
        <f t="shared" si="10"/>
        <v>0</v>
      </c>
      <c r="P46" s="254"/>
      <c r="Q46" s="76">
        <f t="shared" si="11"/>
        <v>0</v>
      </c>
      <c r="R46" s="77"/>
      <c r="S46" s="78"/>
      <c r="T46" s="247">
        <f t="shared" si="6"/>
        <v>413.1400000000001</v>
      </c>
      <c r="U46" s="81">
        <f t="shared" si="7"/>
        <v>91</v>
      </c>
    </row>
    <row r="47" spans="1:21" x14ac:dyDescent="0.25">
      <c r="B47" s="149">
        <v>4.54</v>
      </c>
      <c r="C47" s="15"/>
      <c r="D47" s="76">
        <f t="shared" si="8"/>
        <v>0</v>
      </c>
      <c r="E47" s="254"/>
      <c r="F47" s="76">
        <f t="shared" si="9"/>
        <v>0</v>
      </c>
      <c r="G47" s="77"/>
      <c r="H47" s="78"/>
      <c r="I47" s="247">
        <f t="shared" si="4"/>
        <v>0</v>
      </c>
      <c r="J47" s="81">
        <f t="shared" si="5"/>
        <v>0</v>
      </c>
      <c r="M47" s="149">
        <v>4.54</v>
      </c>
      <c r="N47" s="15"/>
      <c r="O47" s="76">
        <f t="shared" si="10"/>
        <v>0</v>
      </c>
      <c r="P47" s="254"/>
      <c r="Q47" s="76">
        <f t="shared" si="11"/>
        <v>0</v>
      </c>
      <c r="R47" s="77"/>
      <c r="S47" s="78"/>
      <c r="T47" s="247">
        <f t="shared" si="6"/>
        <v>413.1400000000001</v>
      </c>
      <c r="U47" s="81">
        <f t="shared" si="7"/>
        <v>91</v>
      </c>
    </row>
    <row r="48" spans="1:21" x14ac:dyDescent="0.25">
      <c r="B48" s="149">
        <v>4.54</v>
      </c>
      <c r="C48" s="15"/>
      <c r="D48" s="76">
        <f t="shared" si="8"/>
        <v>0</v>
      </c>
      <c r="E48" s="254"/>
      <c r="F48" s="76">
        <f t="shared" si="9"/>
        <v>0</v>
      </c>
      <c r="G48" s="77"/>
      <c r="H48" s="78"/>
      <c r="I48" s="247">
        <f t="shared" si="4"/>
        <v>0</v>
      </c>
      <c r="J48" s="81">
        <f t="shared" si="5"/>
        <v>0</v>
      </c>
      <c r="M48" s="149">
        <v>4.54</v>
      </c>
      <c r="N48" s="15"/>
      <c r="O48" s="76">
        <f t="shared" si="10"/>
        <v>0</v>
      </c>
      <c r="P48" s="254"/>
      <c r="Q48" s="76">
        <f t="shared" si="11"/>
        <v>0</v>
      </c>
      <c r="R48" s="77"/>
      <c r="S48" s="78"/>
      <c r="T48" s="247">
        <f t="shared" si="6"/>
        <v>413.1400000000001</v>
      </c>
      <c r="U48" s="81">
        <f t="shared" si="7"/>
        <v>91</v>
      </c>
    </row>
    <row r="49" spans="2:21" x14ac:dyDescent="0.25">
      <c r="B49" s="149">
        <v>4.54</v>
      </c>
      <c r="C49" s="15"/>
      <c r="D49" s="76">
        <f t="shared" si="8"/>
        <v>0</v>
      </c>
      <c r="E49" s="254"/>
      <c r="F49" s="76">
        <f t="shared" si="9"/>
        <v>0</v>
      </c>
      <c r="G49" s="77"/>
      <c r="H49" s="78"/>
      <c r="I49" s="247">
        <f t="shared" si="4"/>
        <v>0</v>
      </c>
      <c r="J49" s="81">
        <f t="shared" si="5"/>
        <v>0</v>
      </c>
      <c r="M49" s="149">
        <v>4.54</v>
      </c>
      <c r="N49" s="15"/>
      <c r="O49" s="76">
        <f t="shared" si="10"/>
        <v>0</v>
      </c>
      <c r="P49" s="254"/>
      <c r="Q49" s="76">
        <f t="shared" si="11"/>
        <v>0</v>
      </c>
      <c r="R49" s="77"/>
      <c r="S49" s="78"/>
      <c r="T49" s="247">
        <f t="shared" si="6"/>
        <v>413.1400000000001</v>
      </c>
      <c r="U49" s="81">
        <f t="shared" si="7"/>
        <v>91</v>
      </c>
    </row>
    <row r="50" spans="2:21" x14ac:dyDescent="0.25">
      <c r="B50" s="149">
        <v>4.54</v>
      </c>
      <c r="C50" s="15"/>
      <c r="D50" s="76">
        <f t="shared" si="8"/>
        <v>0</v>
      </c>
      <c r="E50" s="254"/>
      <c r="F50" s="76">
        <f t="shared" si="9"/>
        <v>0</v>
      </c>
      <c r="G50" s="77"/>
      <c r="H50" s="78"/>
      <c r="I50" s="247">
        <f t="shared" si="4"/>
        <v>0</v>
      </c>
      <c r="J50" s="81">
        <f t="shared" si="5"/>
        <v>0</v>
      </c>
      <c r="M50" s="149">
        <v>4.54</v>
      </c>
      <c r="N50" s="15"/>
      <c r="O50" s="76">
        <f t="shared" si="10"/>
        <v>0</v>
      </c>
      <c r="P50" s="254"/>
      <c r="Q50" s="76">
        <f t="shared" si="11"/>
        <v>0</v>
      </c>
      <c r="R50" s="77"/>
      <c r="S50" s="78"/>
      <c r="T50" s="247">
        <f t="shared" si="6"/>
        <v>413.1400000000001</v>
      </c>
      <c r="U50" s="81">
        <f t="shared" si="7"/>
        <v>91</v>
      </c>
    </row>
    <row r="51" spans="2:21" ht="15.75" thickBot="1" x14ac:dyDescent="0.3">
      <c r="B51" s="149">
        <v>4.54</v>
      </c>
      <c r="C51" s="38"/>
      <c r="D51" s="173">
        <f t="shared" si="8"/>
        <v>0</v>
      </c>
      <c r="E51" s="256"/>
      <c r="F51" s="173">
        <f t="shared" si="9"/>
        <v>0</v>
      </c>
      <c r="G51" s="155"/>
      <c r="H51" s="257"/>
      <c r="I51" s="145"/>
      <c r="J51" s="81"/>
      <c r="M51" s="149">
        <v>4.54</v>
      </c>
      <c r="N51" s="38"/>
      <c r="O51" s="173">
        <f t="shared" si="10"/>
        <v>0</v>
      </c>
      <c r="P51" s="256"/>
      <c r="Q51" s="173">
        <f t="shared" si="11"/>
        <v>0</v>
      </c>
      <c r="R51" s="155"/>
      <c r="S51" s="257"/>
      <c r="T51" s="145"/>
      <c r="U51" s="81"/>
    </row>
    <row r="52" spans="2:21" ht="15.75" thickTop="1" x14ac:dyDescent="0.25">
      <c r="C52" s="15">
        <f>SUM(C9:C51)</f>
        <v>111</v>
      </c>
      <c r="D52" s="6">
        <f>SUM(D9:D51)</f>
        <v>503.94</v>
      </c>
      <c r="E52" s="13"/>
      <c r="F52" s="6">
        <f>SUM(F9:F51)</f>
        <v>503.94</v>
      </c>
      <c r="G52" s="31"/>
      <c r="H52" s="17"/>
      <c r="I52" s="145"/>
      <c r="J52" s="81"/>
      <c r="N52" s="15">
        <f>SUM(N9:N51)</f>
        <v>130</v>
      </c>
      <c r="O52" s="6">
        <f>SUM(O9:O51)</f>
        <v>590.19999999999993</v>
      </c>
      <c r="P52" s="13"/>
      <c r="Q52" s="6">
        <f>SUM(Q9:Q51)</f>
        <v>590.19999999999993</v>
      </c>
      <c r="R52" s="31"/>
      <c r="S52" s="17"/>
      <c r="T52" s="145"/>
      <c r="U52" s="81"/>
    </row>
    <row r="53" spans="2:21" ht="15.75" thickBot="1" x14ac:dyDescent="0.3">
      <c r="C53" s="15"/>
      <c r="D53" s="6"/>
      <c r="E53" s="13"/>
      <c r="F53" s="6"/>
      <c r="G53" s="31"/>
      <c r="H53" s="17"/>
      <c r="I53" s="145"/>
      <c r="J53" s="81"/>
      <c r="N53" s="15"/>
      <c r="O53" s="6"/>
      <c r="P53" s="13"/>
      <c r="Q53" s="6"/>
      <c r="R53" s="31"/>
      <c r="S53" s="17"/>
      <c r="T53" s="145"/>
      <c r="U53" s="81"/>
    </row>
    <row r="54" spans="2:21" x14ac:dyDescent="0.25">
      <c r="C54" s="52" t="s">
        <v>4</v>
      </c>
      <c r="D54" s="275">
        <f>F4+F5-C52+F6+F7</f>
        <v>0</v>
      </c>
      <c r="E54" s="41"/>
      <c r="F54" s="6"/>
      <c r="G54" s="31"/>
      <c r="H54" s="17"/>
      <c r="I54" s="145"/>
      <c r="J54" s="81"/>
      <c r="N54" s="52" t="s">
        <v>4</v>
      </c>
      <c r="O54" s="275">
        <f>Q4+Q5-N52+Q6+Q7</f>
        <v>91</v>
      </c>
      <c r="P54" s="41"/>
      <c r="Q54" s="6"/>
      <c r="R54" s="31"/>
      <c r="S54" s="17"/>
      <c r="T54" s="145"/>
      <c r="U54" s="81"/>
    </row>
    <row r="55" spans="2:21" x14ac:dyDescent="0.25">
      <c r="C55" s="875" t="s">
        <v>19</v>
      </c>
      <c r="D55" s="876"/>
      <c r="E55" s="40">
        <f>E4+E5-F52+E6+E7</f>
        <v>0</v>
      </c>
      <c r="F55" s="6"/>
      <c r="G55" s="6"/>
      <c r="H55" s="17"/>
      <c r="I55" s="145"/>
      <c r="J55" s="81"/>
      <c r="N55" s="875" t="s">
        <v>19</v>
      </c>
      <c r="O55" s="876"/>
      <c r="P55" s="40">
        <f>P4+P5-Q52+P6+P7</f>
        <v>413.1400000000001</v>
      </c>
      <c r="Q55" s="6"/>
      <c r="R55" s="6"/>
      <c r="S55" s="17"/>
      <c r="T55" s="145"/>
      <c r="U55" s="81"/>
    </row>
    <row r="56" spans="2:21" ht="15.75" thickBot="1" x14ac:dyDescent="0.3">
      <c r="C56" s="45"/>
      <c r="D56" s="44"/>
      <c r="E56" s="42"/>
      <c r="F56" s="6"/>
      <c r="G56" s="31"/>
      <c r="H56" s="17"/>
      <c r="I56" s="145"/>
      <c r="J56" s="81"/>
      <c r="N56" s="45"/>
      <c r="O56" s="44"/>
      <c r="P56" s="42"/>
      <c r="Q56" s="6"/>
      <c r="R56" s="31"/>
      <c r="S56" s="17"/>
      <c r="T56" s="145"/>
      <c r="U56" s="81"/>
    </row>
    <row r="57" spans="2:21" x14ac:dyDescent="0.25">
      <c r="C57" s="15"/>
      <c r="D57" s="6"/>
      <c r="E57" s="13"/>
      <c r="F57" s="6"/>
      <c r="G57" s="31"/>
      <c r="H57" s="17"/>
      <c r="I57" s="145"/>
      <c r="J57" s="81"/>
      <c r="N57" s="15"/>
      <c r="O57" s="6"/>
      <c r="P57" s="13"/>
      <c r="Q57" s="6"/>
      <c r="R57" s="31"/>
      <c r="S57" s="17"/>
      <c r="T57" s="145"/>
      <c r="U57" s="81"/>
    </row>
    <row r="58" spans="2:21" x14ac:dyDescent="0.25">
      <c r="I58" s="145"/>
      <c r="J58" s="81"/>
      <c r="T58" s="145"/>
      <c r="U58" s="81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6" sqref="A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</row>
    <row r="4" spans="1:10" ht="15.75" thickTop="1" x14ac:dyDescent="0.25">
      <c r="B4" s="12"/>
      <c r="C4" s="141"/>
      <c r="D4" s="172"/>
      <c r="E4" s="5"/>
      <c r="F4" s="81"/>
      <c r="G4" s="81"/>
      <c r="I4" s="247"/>
    </row>
    <row r="5" spans="1:10" x14ac:dyDescent="0.25">
      <c r="A5" s="81" t="s">
        <v>49</v>
      </c>
      <c r="B5" s="265" t="s">
        <v>51</v>
      </c>
      <c r="C5" s="259"/>
      <c r="D5" s="172"/>
      <c r="E5" s="115"/>
      <c r="F5" s="81"/>
      <c r="G5" s="336">
        <f>F61</f>
        <v>0</v>
      </c>
      <c r="H5" s="7">
        <f>E4+E5-G5+E6+E7</f>
        <v>0</v>
      </c>
      <c r="I5" s="247"/>
    </row>
    <row r="6" spans="1:10" ht="15.75" thickBot="1" x14ac:dyDescent="0.3">
      <c r="B6" s="12"/>
      <c r="C6" s="259"/>
      <c r="D6" s="172"/>
      <c r="E6" s="115"/>
      <c r="F6" s="81"/>
      <c r="I6" s="248"/>
    </row>
    <row r="7" spans="1:10" ht="15.75" thickBot="1" x14ac:dyDescent="0.3">
      <c r="B7" s="12"/>
      <c r="C7" s="259"/>
      <c r="D7" s="172"/>
      <c r="E7" s="115"/>
      <c r="F7" s="81"/>
      <c r="I7" s="877" t="s">
        <v>19</v>
      </c>
      <c r="J7" s="879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878"/>
      <c r="J8" s="880"/>
    </row>
    <row r="9" spans="1:10" ht="15.75" thickTop="1" x14ac:dyDescent="0.25">
      <c r="A9" s="81"/>
      <c r="B9" s="149">
        <v>10</v>
      </c>
      <c r="C9" s="340"/>
      <c r="D9" s="101">
        <f t="shared" ref="D9:D13" si="0">C9*B9</f>
        <v>0</v>
      </c>
      <c r="E9" s="254"/>
      <c r="F9" s="76">
        <f t="shared" ref="F9:F13" si="1">D9</f>
        <v>0</v>
      </c>
      <c r="G9" s="77"/>
      <c r="H9" s="78"/>
      <c r="I9" s="247">
        <f>E5-F9+E6+E4</f>
        <v>0</v>
      </c>
      <c r="J9" s="140">
        <f>F4+F5+F6+F7-C9</f>
        <v>0</v>
      </c>
    </row>
    <row r="10" spans="1:10" x14ac:dyDescent="0.25">
      <c r="B10" s="149">
        <v>10</v>
      </c>
      <c r="C10" s="15"/>
      <c r="D10" s="101">
        <f t="shared" si="0"/>
        <v>0</v>
      </c>
      <c r="E10" s="254"/>
      <c r="F10" s="76">
        <f t="shared" si="1"/>
        <v>0</v>
      </c>
      <c r="G10" s="77"/>
      <c r="H10" s="343"/>
      <c r="I10" s="247">
        <f>I9-F10</f>
        <v>0</v>
      </c>
      <c r="J10" s="140">
        <f>J9-C10</f>
        <v>0</v>
      </c>
    </row>
    <row r="11" spans="1:10" x14ac:dyDescent="0.25">
      <c r="A11" s="61" t="s">
        <v>32</v>
      </c>
      <c r="B11" s="149">
        <f>B10</f>
        <v>10</v>
      </c>
      <c r="C11" s="340"/>
      <c r="D11" s="101">
        <f t="shared" si="0"/>
        <v>0</v>
      </c>
      <c r="E11" s="254"/>
      <c r="F11" s="76">
        <f t="shared" si="1"/>
        <v>0</v>
      </c>
      <c r="G11" s="77"/>
      <c r="H11" s="78"/>
      <c r="I11" s="247">
        <f t="shared" ref="I11:I59" si="2">I10-F11</f>
        <v>0</v>
      </c>
      <c r="J11" s="140">
        <f t="shared" ref="J11:J59" si="3">J10-C11</f>
        <v>0</v>
      </c>
    </row>
    <row r="12" spans="1:10" x14ac:dyDescent="0.25">
      <c r="A12" s="94"/>
      <c r="B12" s="149">
        <f t="shared" ref="B12:B60" si="4">B11</f>
        <v>10</v>
      </c>
      <c r="C12" s="340"/>
      <c r="D12" s="101">
        <f t="shared" si="0"/>
        <v>0</v>
      </c>
      <c r="E12" s="254"/>
      <c r="F12" s="76">
        <f t="shared" si="1"/>
        <v>0</v>
      </c>
      <c r="G12" s="77"/>
      <c r="H12" s="78"/>
      <c r="I12" s="247">
        <f t="shared" si="2"/>
        <v>0</v>
      </c>
      <c r="J12" s="140">
        <f t="shared" si="3"/>
        <v>0</v>
      </c>
    </row>
    <row r="13" spans="1:10" x14ac:dyDescent="0.25">
      <c r="B13" s="149">
        <f t="shared" si="4"/>
        <v>10</v>
      </c>
      <c r="C13" s="340"/>
      <c r="D13" s="101">
        <f t="shared" si="0"/>
        <v>0</v>
      </c>
      <c r="E13" s="254"/>
      <c r="F13" s="76">
        <f t="shared" si="1"/>
        <v>0</v>
      </c>
      <c r="G13" s="77"/>
      <c r="H13" s="78"/>
      <c r="I13" s="247">
        <f t="shared" si="2"/>
        <v>0</v>
      </c>
      <c r="J13" s="140">
        <f t="shared" si="3"/>
        <v>0</v>
      </c>
    </row>
    <row r="14" spans="1:10" x14ac:dyDescent="0.25">
      <c r="A14" s="61" t="s">
        <v>33</v>
      </c>
      <c r="B14" s="149">
        <f t="shared" si="4"/>
        <v>10</v>
      </c>
      <c r="C14" s="340"/>
      <c r="D14" s="359">
        <f>C14*B14</f>
        <v>0</v>
      </c>
      <c r="E14" s="774"/>
      <c r="F14" s="341">
        <f>D14</f>
        <v>0</v>
      </c>
      <c r="G14" s="342"/>
      <c r="H14" s="343"/>
      <c r="I14" s="360">
        <f t="shared" si="2"/>
        <v>0</v>
      </c>
      <c r="J14" s="345">
        <f t="shared" si="3"/>
        <v>0</v>
      </c>
    </row>
    <row r="15" spans="1:10" x14ac:dyDescent="0.25">
      <c r="B15" s="149">
        <f t="shared" si="4"/>
        <v>10</v>
      </c>
      <c r="C15" s="340"/>
      <c r="D15" s="101">
        <f>C15*B15</f>
        <v>0</v>
      </c>
      <c r="E15" s="254"/>
      <c r="F15" s="76">
        <f>D15</f>
        <v>0</v>
      </c>
      <c r="G15" s="77"/>
      <c r="H15" s="343"/>
      <c r="I15" s="360">
        <f t="shared" si="2"/>
        <v>0</v>
      </c>
      <c r="J15" s="345">
        <f t="shared" si="3"/>
        <v>0</v>
      </c>
    </row>
    <row r="16" spans="1:10" x14ac:dyDescent="0.25">
      <c r="B16" s="149">
        <f t="shared" si="4"/>
        <v>10</v>
      </c>
      <c r="C16" s="340"/>
      <c r="D16" s="101">
        <f t="shared" ref="D16:D60" si="5">C16*B16</f>
        <v>0</v>
      </c>
      <c r="E16" s="254"/>
      <c r="F16" s="76">
        <f t="shared" ref="F16:F60" si="6">D16</f>
        <v>0</v>
      </c>
      <c r="G16" s="77"/>
      <c r="H16" s="343"/>
      <c r="I16" s="360">
        <f t="shared" si="2"/>
        <v>0</v>
      </c>
      <c r="J16" s="345">
        <f t="shared" si="3"/>
        <v>0</v>
      </c>
    </row>
    <row r="17" spans="2:10" x14ac:dyDescent="0.25">
      <c r="B17" s="149">
        <f t="shared" si="4"/>
        <v>10</v>
      </c>
      <c r="C17" s="15"/>
      <c r="D17" s="101">
        <f t="shared" si="5"/>
        <v>0</v>
      </c>
      <c r="E17" s="254"/>
      <c r="F17" s="76">
        <f t="shared" si="6"/>
        <v>0</v>
      </c>
      <c r="G17" s="77"/>
      <c r="H17" s="343"/>
      <c r="I17" s="360">
        <f t="shared" si="2"/>
        <v>0</v>
      </c>
      <c r="J17" s="345">
        <f t="shared" si="3"/>
        <v>0</v>
      </c>
    </row>
    <row r="18" spans="2:10" x14ac:dyDescent="0.25">
      <c r="B18" s="149">
        <f t="shared" si="4"/>
        <v>10</v>
      </c>
      <c r="C18" s="15"/>
      <c r="D18" s="101">
        <f t="shared" si="5"/>
        <v>0</v>
      </c>
      <c r="E18" s="254"/>
      <c r="F18" s="76">
        <f t="shared" si="6"/>
        <v>0</v>
      </c>
      <c r="G18" s="77"/>
      <c r="H18" s="343"/>
      <c r="I18" s="360">
        <f t="shared" si="2"/>
        <v>0</v>
      </c>
      <c r="J18" s="345">
        <f t="shared" si="3"/>
        <v>0</v>
      </c>
    </row>
    <row r="19" spans="2:10" x14ac:dyDescent="0.25">
      <c r="B19" s="149">
        <f t="shared" si="4"/>
        <v>10</v>
      </c>
      <c r="C19" s="15"/>
      <c r="D19" s="101">
        <f t="shared" si="5"/>
        <v>0</v>
      </c>
      <c r="E19" s="254"/>
      <c r="F19" s="76">
        <f t="shared" si="6"/>
        <v>0</v>
      </c>
      <c r="G19" s="77"/>
      <c r="H19" s="343"/>
      <c r="I19" s="360">
        <f t="shared" si="2"/>
        <v>0</v>
      </c>
      <c r="J19" s="345">
        <f t="shared" si="3"/>
        <v>0</v>
      </c>
    </row>
    <row r="20" spans="2:10" x14ac:dyDescent="0.25">
      <c r="B20" s="149">
        <f t="shared" si="4"/>
        <v>10</v>
      </c>
      <c r="C20" s="15"/>
      <c r="D20" s="101">
        <f t="shared" si="5"/>
        <v>0</v>
      </c>
      <c r="E20" s="254"/>
      <c r="F20" s="76">
        <f t="shared" si="6"/>
        <v>0</v>
      </c>
      <c r="G20" s="77"/>
      <c r="H20" s="343"/>
      <c r="I20" s="360">
        <f t="shared" si="2"/>
        <v>0</v>
      </c>
      <c r="J20" s="345">
        <f t="shared" si="3"/>
        <v>0</v>
      </c>
    </row>
    <row r="21" spans="2:10" x14ac:dyDescent="0.25">
      <c r="B21" s="149">
        <f t="shared" si="4"/>
        <v>10</v>
      </c>
      <c r="C21" s="15"/>
      <c r="D21" s="101">
        <f t="shared" si="5"/>
        <v>0</v>
      </c>
      <c r="E21" s="254"/>
      <c r="F21" s="76">
        <f t="shared" si="6"/>
        <v>0</v>
      </c>
      <c r="G21" s="77"/>
      <c r="H21" s="343"/>
      <c r="I21" s="360">
        <f t="shared" si="2"/>
        <v>0</v>
      </c>
      <c r="J21" s="345">
        <f t="shared" si="3"/>
        <v>0</v>
      </c>
    </row>
    <row r="22" spans="2:10" x14ac:dyDescent="0.25">
      <c r="B22" s="149">
        <f t="shared" si="4"/>
        <v>10</v>
      </c>
      <c r="C22" s="15"/>
      <c r="D22" s="101">
        <f t="shared" si="5"/>
        <v>0</v>
      </c>
      <c r="E22" s="254"/>
      <c r="F22" s="76">
        <f t="shared" si="6"/>
        <v>0</v>
      </c>
      <c r="G22" s="77"/>
      <c r="H22" s="343"/>
      <c r="I22" s="247">
        <f t="shared" si="2"/>
        <v>0</v>
      </c>
      <c r="J22" s="345">
        <f t="shared" si="3"/>
        <v>0</v>
      </c>
    </row>
    <row r="23" spans="2:10" x14ac:dyDescent="0.25">
      <c r="B23" s="149">
        <f t="shared" si="4"/>
        <v>10</v>
      </c>
      <c r="C23" s="15"/>
      <c r="D23" s="101">
        <f t="shared" si="5"/>
        <v>0</v>
      </c>
      <c r="E23" s="254"/>
      <c r="F23" s="76">
        <f t="shared" si="6"/>
        <v>0</v>
      </c>
      <c r="G23" s="77"/>
      <c r="H23" s="78"/>
      <c r="I23" s="247">
        <f t="shared" si="2"/>
        <v>0</v>
      </c>
      <c r="J23" s="140">
        <f t="shared" si="3"/>
        <v>0</v>
      </c>
    </row>
    <row r="24" spans="2:10" x14ac:dyDescent="0.25">
      <c r="B24" s="149">
        <f t="shared" si="4"/>
        <v>10</v>
      </c>
      <c r="C24" s="15"/>
      <c r="D24" s="101">
        <f t="shared" si="5"/>
        <v>0</v>
      </c>
      <c r="E24" s="254"/>
      <c r="F24" s="76">
        <f t="shared" si="6"/>
        <v>0</v>
      </c>
      <c r="G24" s="77"/>
      <c r="H24" s="78"/>
      <c r="I24" s="247">
        <f t="shared" si="2"/>
        <v>0</v>
      </c>
      <c r="J24" s="140">
        <f t="shared" si="3"/>
        <v>0</v>
      </c>
    </row>
    <row r="25" spans="2:10" x14ac:dyDescent="0.25">
      <c r="B25" s="149">
        <f t="shared" si="4"/>
        <v>10</v>
      </c>
      <c r="C25" s="15"/>
      <c r="D25" s="101">
        <f t="shared" si="5"/>
        <v>0</v>
      </c>
      <c r="E25" s="254"/>
      <c r="F25" s="76">
        <f t="shared" si="6"/>
        <v>0</v>
      </c>
      <c r="G25" s="77"/>
      <c r="H25" s="78"/>
      <c r="I25" s="247">
        <f t="shared" si="2"/>
        <v>0</v>
      </c>
      <c r="J25" s="140">
        <f t="shared" si="3"/>
        <v>0</v>
      </c>
    </row>
    <row r="26" spans="2:10" x14ac:dyDescent="0.25">
      <c r="B26" s="149">
        <f t="shared" si="4"/>
        <v>10</v>
      </c>
      <c r="C26" s="15"/>
      <c r="D26" s="101">
        <f t="shared" si="5"/>
        <v>0</v>
      </c>
      <c r="E26" s="254"/>
      <c r="F26" s="76">
        <f t="shared" si="6"/>
        <v>0</v>
      </c>
      <c r="G26" s="77"/>
      <c r="H26" s="78"/>
      <c r="I26" s="247">
        <f t="shared" si="2"/>
        <v>0</v>
      </c>
      <c r="J26" s="140">
        <f t="shared" si="3"/>
        <v>0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4"/>
      <c r="F27" s="76">
        <f t="shared" si="6"/>
        <v>0</v>
      </c>
      <c r="G27" s="77"/>
      <c r="H27" s="78"/>
      <c r="I27" s="247">
        <f t="shared" si="2"/>
        <v>0</v>
      </c>
      <c r="J27" s="140">
        <f t="shared" si="3"/>
        <v>0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4"/>
      <c r="F28" s="76">
        <f t="shared" si="6"/>
        <v>0</v>
      </c>
      <c r="G28" s="77"/>
      <c r="H28" s="78"/>
      <c r="I28" s="247">
        <f t="shared" si="2"/>
        <v>0</v>
      </c>
      <c r="J28" s="140">
        <f t="shared" si="3"/>
        <v>0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4"/>
      <c r="F29" s="76">
        <f t="shared" si="6"/>
        <v>0</v>
      </c>
      <c r="G29" s="77"/>
      <c r="H29" s="78"/>
      <c r="I29" s="247">
        <f t="shared" si="2"/>
        <v>0</v>
      </c>
      <c r="J29" s="140">
        <f t="shared" si="3"/>
        <v>0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4"/>
      <c r="F30" s="76">
        <f t="shared" si="6"/>
        <v>0</v>
      </c>
      <c r="G30" s="77"/>
      <c r="H30" s="78"/>
      <c r="I30" s="247">
        <f t="shared" si="2"/>
        <v>0</v>
      </c>
      <c r="J30" s="140">
        <f t="shared" si="3"/>
        <v>0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4"/>
      <c r="F31" s="76">
        <f t="shared" si="6"/>
        <v>0</v>
      </c>
      <c r="G31" s="77"/>
      <c r="H31" s="78"/>
      <c r="I31" s="247">
        <f t="shared" si="2"/>
        <v>0</v>
      </c>
      <c r="J31" s="140">
        <f t="shared" si="3"/>
        <v>0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4"/>
      <c r="F32" s="76">
        <f t="shared" si="6"/>
        <v>0</v>
      </c>
      <c r="G32" s="77"/>
      <c r="H32" s="78"/>
      <c r="I32" s="247">
        <f t="shared" si="2"/>
        <v>0</v>
      </c>
      <c r="J32" s="140">
        <f t="shared" si="3"/>
        <v>0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47">
        <f t="shared" si="2"/>
        <v>0</v>
      </c>
      <c r="J33" s="140">
        <f t="shared" si="3"/>
        <v>0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47">
        <f t="shared" si="2"/>
        <v>0</v>
      </c>
      <c r="J34" s="140">
        <f t="shared" si="3"/>
        <v>0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47">
        <f t="shared" si="2"/>
        <v>0</v>
      </c>
      <c r="J35" s="140">
        <f t="shared" si="3"/>
        <v>0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47">
        <f t="shared" si="2"/>
        <v>0</v>
      </c>
      <c r="J36" s="140">
        <f t="shared" si="3"/>
        <v>0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47">
        <f t="shared" si="2"/>
        <v>0</v>
      </c>
      <c r="J37" s="140">
        <f t="shared" si="3"/>
        <v>0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4"/>
      <c r="F38" s="76">
        <f t="shared" si="6"/>
        <v>0</v>
      </c>
      <c r="G38" s="77"/>
      <c r="H38" s="78"/>
      <c r="I38" s="247">
        <f t="shared" si="2"/>
        <v>0</v>
      </c>
      <c r="J38" s="140">
        <f t="shared" si="3"/>
        <v>0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4"/>
      <c r="F39" s="76">
        <f t="shared" si="6"/>
        <v>0</v>
      </c>
      <c r="G39" s="77"/>
      <c r="H39" s="78"/>
      <c r="I39" s="247">
        <f t="shared" si="2"/>
        <v>0</v>
      </c>
      <c r="J39" s="140">
        <f t="shared" si="3"/>
        <v>0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4"/>
      <c r="F40" s="76">
        <f t="shared" si="6"/>
        <v>0</v>
      </c>
      <c r="G40" s="77"/>
      <c r="H40" s="78"/>
      <c r="I40" s="247">
        <f t="shared" si="2"/>
        <v>0</v>
      </c>
      <c r="J40" s="140">
        <f t="shared" si="3"/>
        <v>0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4"/>
      <c r="F41" s="76">
        <f t="shared" si="6"/>
        <v>0</v>
      </c>
      <c r="G41" s="77"/>
      <c r="H41" s="78"/>
      <c r="I41" s="247">
        <f t="shared" si="2"/>
        <v>0</v>
      </c>
      <c r="J41" s="140">
        <f t="shared" si="3"/>
        <v>0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4"/>
      <c r="F42" s="76">
        <f t="shared" si="6"/>
        <v>0</v>
      </c>
      <c r="G42" s="77"/>
      <c r="H42" s="78"/>
      <c r="I42" s="247">
        <f t="shared" si="2"/>
        <v>0</v>
      </c>
      <c r="J42" s="140">
        <f t="shared" si="3"/>
        <v>0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4"/>
      <c r="F43" s="76">
        <f t="shared" si="6"/>
        <v>0</v>
      </c>
      <c r="G43" s="77"/>
      <c r="H43" s="78"/>
      <c r="I43" s="247">
        <f t="shared" si="2"/>
        <v>0</v>
      </c>
      <c r="J43" s="140">
        <f t="shared" si="3"/>
        <v>0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4"/>
      <c r="F44" s="76">
        <f t="shared" si="6"/>
        <v>0</v>
      </c>
      <c r="G44" s="77"/>
      <c r="H44" s="78"/>
      <c r="I44" s="247">
        <f t="shared" si="2"/>
        <v>0</v>
      </c>
      <c r="J44" s="140">
        <f t="shared" si="3"/>
        <v>0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4"/>
      <c r="F45" s="76">
        <f t="shared" si="6"/>
        <v>0</v>
      </c>
      <c r="G45" s="77"/>
      <c r="H45" s="78"/>
      <c r="I45" s="247">
        <f t="shared" si="2"/>
        <v>0</v>
      </c>
      <c r="J45" s="140">
        <f t="shared" si="3"/>
        <v>0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4"/>
      <c r="F46" s="76">
        <f t="shared" si="6"/>
        <v>0</v>
      </c>
      <c r="G46" s="77"/>
      <c r="H46" s="78"/>
      <c r="I46" s="247">
        <f t="shared" si="2"/>
        <v>0</v>
      </c>
      <c r="J46" s="140">
        <f t="shared" si="3"/>
        <v>0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4"/>
      <c r="F47" s="76">
        <f t="shared" si="6"/>
        <v>0</v>
      </c>
      <c r="G47" s="77"/>
      <c r="H47" s="78"/>
      <c r="I47" s="247">
        <f t="shared" si="2"/>
        <v>0</v>
      </c>
      <c r="J47" s="140">
        <f t="shared" si="3"/>
        <v>0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4"/>
      <c r="F48" s="76">
        <f t="shared" si="6"/>
        <v>0</v>
      </c>
      <c r="G48" s="77"/>
      <c r="H48" s="78"/>
      <c r="I48" s="247">
        <f t="shared" si="2"/>
        <v>0</v>
      </c>
      <c r="J48" s="140">
        <f t="shared" si="3"/>
        <v>0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4"/>
      <c r="F49" s="76">
        <f t="shared" si="6"/>
        <v>0</v>
      </c>
      <c r="G49" s="77"/>
      <c r="H49" s="78"/>
      <c r="I49" s="247">
        <f t="shared" si="2"/>
        <v>0</v>
      </c>
      <c r="J49" s="140">
        <f t="shared" si="3"/>
        <v>0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4"/>
      <c r="F50" s="76">
        <f t="shared" si="6"/>
        <v>0</v>
      </c>
      <c r="G50" s="77"/>
      <c r="H50" s="78"/>
      <c r="I50" s="247">
        <f t="shared" si="2"/>
        <v>0</v>
      </c>
      <c r="J50" s="140">
        <f t="shared" si="3"/>
        <v>0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4"/>
      <c r="F51" s="76">
        <f t="shared" si="6"/>
        <v>0</v>
      </c>
      <c r="G51" s="77"/>
      <c r="H51" s="78"/>
      <c r="I51" s="247">
        <f t="shared" si="2"/>
        <v>0</v>
      </c>
      <c r="J51" s="140">
        <f t="shared" si="3"/>
        <v>0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4"/>
      <c r="F52" s="76">
        <f t="shared" si="6"/>
        <v>0</v>
      </c>
      <c r="G52" s="77"/>
      <c r="H52" s="78"/>
      <c r="I52" s="247">
        <f t="shared" si="2"/>
        <v>0</v>
      </c>
      <c r="J52" s="140">
        <f t="shared" si="3"/>
        <v>0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4"/>
      <c r="F53" s="76">
        <f t="shared" si="6"/>
        <v>0</v>
      </c>
      <c r="G53" s="77"/>
      <c r="H53" s="78"/>
      <c r="I53" s="247">
        <f t="shared" si="2"/>
        <v>0</v>
      </c>
      <c r="J53" s="140">
        <f t="shared" si="3"/>
        <v>0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4"/>
      <c r="F54" s="76">
        <f t="shared" si="6"/>
        <v>0</v>
      </c>
      <c r="G54" s="77"/>
      <c r="H54" s="78"/>
      <c r="I54" s="247">
        <f t="shared" si="2"/>
        <v>0</v>
      </c>
      <c r="J54" s="140">
        <f t="shared" si="3"/>
        <v>0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4"/>
      <c r="F55" s="76">
        <f t="shared" si="6"/>
        <v>0</v>
      </c>
      <c r="G55" s="77"/>
      <c r="H55" s="78"/>
      <c r="I55" s="247">
        <f t="shared" si="2"/>
        <v>0</v>
      </c>
      <c r="J55" s="140">
        <f t="shared" si="3"/>
        <v>0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4"/>
      <c r="F56" s="76">
        <f t="shared" si="6"/>
        <v>0</v>
      </c>
      <c r="G56" s="77"/>
      <c r="H56" s="78"/>
      <c r="I56" s="247">
        <f t="shared" si="2"/>
        <v>0</v>
      </c>
      <c r="J56" s="140">
        <f t="shared" si="3"/>
        <v>0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4"/>
      <c r="F57" s="76">
        <f t="shared" si="6"/>
        <v>0</v>
      </c>
      <c r="G57" s="77"/>
      <c r="H57" s="78"/>
      <c r="I57" s="247">
        <f t="shared" si="2"/>
        <v>0</v>
      </c>
      <c r="J57" s="140">
        <f t="shared" si="3"/>
        <v>0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4"/>
      <c r="F58" s="76">
        <f t="shared" si="6"/>
        <v>0</v>
      </c>
      <c r="G58" s="77"/>
      <c r="H58" s="78"/>
      <c r="I58" s="247">
        <f t="shared" si="2"/>
        <v>0</v>
      </c>
      <c r="J58" s="140">
        <f t="shared" si="3"/>
        <v>0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4"/>
      <c r="F59" s="76">
        <f t="shared" si="6"/>
        <v>0</v>
      </c>
      <c r="G59" s="77"/>
      <c r="H59" s="78"/>
      <c r="I59" s="247">
        <f t="shared" si="2"/>
        <v>0</v>
      </c>
      <c r="J59" s="140">
        <f t="shared" si="3"/>
        <v>0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56"/>
      <c r="F60" s="173">
        <f t="shared" si="6"/>
        <v>0</v>
      </c>
      <c r="G60" s="155"/>
      <c r="H60" s="25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875" t="s">
        <v>19</v>
      </c>
      <c r="D64" s="876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81"/>
      <c r="B1" s="881"/>
      <c r="C1" s="881"/>
      <c r="D1" s="881"/>
      <c r="E1" s="881"/>
      <c r="F1" s="881"/>
      <c r="G1" s="881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398"/>
      <c r="B5" s="626"/>
      <c r="C5" s="389"/>
      <c r="D5" s="431"/>
      <c r="E5" s="623"/>
      <c r="F5" s="624"/>
      <c r="G5" s="411">
        <f>F62</f>
        <v>0</v>
      </c>
      <c r="H5" s="65">
        <f>E4+E5+E6-G5</f>
        <v>0</v>
      </c>
    </row>
    <row r="6" spans="1:10" ht="17.25" thickTop="1" thickBot="1" x14ac:dyDescent="0.3">
      <c r="A6" s="303"/>
      <c r="B6" s="627"/>
      <c r="C6" s="389"/>
      <c r="D6" s="625"/>
      <c r="E6" s="481"/>
      <c r="F6" s="436"/>
      <c r="G6" s="306"/>
      <c r="H6" s="303"/>
      <c r="I6" s="882" t="s">
        <v>56</v>
      </c>
      <c r="J6" s="8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83"/>
      <c r="J7" s="885"/>
    </row>
    <row r="8" spans="1:10" ht="15.75" thickTop="1" x14ac:dyDescent="0.25">
      <c r="A8" s="2"/>
      <c r="B8" s="92">
        <v>10</v>
      </c>
      <c r="C8" s="15"/>
      <c r="D8" s="174"/>
      <c r="E8" s="456"/>
      <c r="F8" s="76">
        <f t="shared" ref="F8:F25" si="0">D8</f>
        <v>0</v>
      </c>
      <c r="G8" s="342"/>
      <c r="H8" s="343"/>
      <c r="I8" s="276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55"/>
      <c r="F9" s="76">
        <f t="shared" si="0"/>
        <v>0</v>
      </c>
      <c r="G9" s="342"/>
      <c r="H9" s="343"/>
      <c r="I9" s="276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504"/>
      <c r="E10" s="503"/>
      <c r="F10" s="500">
        <f t="shared" si="0"/>
        <v>0</v>
      </c>
      <c r="G10" s="501"/>
      <c r="H10" s="502"/>
      <c r="I10" s="276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504"/>
      <c r="E11" s="505"/>
      <c r="F11" s="500">
        <f t="shared" si="0"/>
        <v>0</v>
      </c>
      <c r="G11" s="501"/>
      <c r="H11" s="502"/>
      <c r="I11" s="276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504"/>
      <c r="E12" s="505"/>
      <c r="F12" s="500">
        <f t="shared" si="0"/>
        <v>0</v>
      </c>
      <c r="G12" s="501"/>
      <c r="H12" s="502"/>
      <c r="I12" s="276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504"/>
      <c r="E13" s="505"/>
      <c r="F13" s="500">
        <f t="shared" si="0"/>
        <v>0</v>
      </c>
      <c r="G13" s="501"/>
      <c r="H13" s="502"/>
      <c r="I13" s="276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504"/>
      <c r="E14" s="503"/>
      <c r="F14" s="500">
        <f t="shared" si="0"/>
        <v>0</v>
      </c>
      <c r="G14" s="501"/>
      <c r="H14" s="502"/>
      <c r="I14" s="276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504"/>
      <c r="E15" s="505"/>
      <c r="F15" s="500">
        <f t="shared" si="0"/>
        <v>0</v>
      </c>
      <c r="G15" s="501"/>
      <c r="H15" s="502"/>
      <c r="I15" s="276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600"/>
      <c r="E16" s="599"/>
      <c r="F16" s="589">
        <f t="shared" si="0"/>
        <v>0</v>
      </c>
      <c r="G16" s="628"/>
      <c r="H16" s="591"/>
      <c r="I16" s="276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600"/>
      <c r="E17" s="599"/>
      <c r="F17" s="589">
        <f t="shared" si="0"/>
        <v>0</v>
      </c>
      <c r="G17" s="590"/>
      <c r="H17" s="591"/>
      <c r="I17" s="276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600"/>
      <c r="E18" s="594"/>
      <c r="F18" s="589">
        <f t="shared" si="0"/>
        <v>0</v>
      </c>
      <c r="G18" s="590"/>
      <c r="H18" s="591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600"/>
      <c r="E19" s="594"/>
      <c r="F19" s="589">
        <f t="shared" si="0"/>
        <v>0</v>
      </c>
      <c r="G19" s="590"/>
      <c r="H19" s="591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600"/>
      <c r="E20" s="594"/>
      <c r="F20" s="589">
        <f t="shared" si="0"/>
        <v>0</v>
      </c>
      <c r="G20" s="590"/>
      <c r="H20" s="591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600"/>
      <c r="E21" s="599"/>
      <c r="F21" s="589">
        <f t="shared" si="0"/>
        <v>0</v>
      </c>
      <c r="G21" s="590"/>
      <c r="H21" s="591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600"/>
      <c r="E22" s="599"/>
      <c r="F22" s="589">
        <f t="shared" si="0"/>
        <v>0</v>
      </c>
      <c r="G22" s="590"/>
      <c r="H22" s="591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600"/>
      <c r="E23" s="599"/>
      <c r="F23" s="589">
        <f t="shared" si="0"/>
        <v>0</v>
      </c>
      <c r="G23" s="590"/>
      <c r="H23" s="591"/>
      <c r="I23" s="344">
        <f t="shared" si="1"/>
        <v>0</v>
      </c>
      <c r="J23" s="345">
        <f t="shared" si="2"/>
        <v>0</v>
      </c>
      <c r="K23" s="303"/>
    </row>
    <row r="24" spans="1:11" x14ac:dyDescent="0.25">
      <c r="A24" s="2"/>
      <c r="B24" s="92">
        <v>10</v>
      </c>
      <c r="C24" s="15"/>
      <c r="D24" s="600">
        <f t="shared" ref="D24:D60" si="3">C24*B24</f>
        <v>0</v>
      </c>
      <c r="E24" s="599"/>
      <c r="F24" s="589">
        <f t="shared" si="0"/>
        <v>0</v>
      </c>
      <c r="G24" s="590"/>
      <c r="H24" s="591"/>
      <c r="I24" s="344">
        <f t="shared" si="1"/>
        <v>0</v>
      </c>
      <c r="J24" s="345">
        <f t="shared" si="2"/>
        <v>0</v>
      </c>
      <c r="K24" s="303"/>
    </row>
    <row r="25" spans="1:11" x14ac:dyDescent="0.25">
      <c r="A25" s="2"/>
      <c r="B25" s="92">
        <v>10</v>
      </c>
      <c r="C25" s="15"/>
      <c r="D25" s="600">
        <f t="shared" si="3"/>
        <v>0</v>
      </c>
      <c r="E25" s="594"/>
      <c r="F25" s="589">
        <f t="shared" si="0"/>
        <v>0</v>
      </c>
      <c r="G25" s="590"/>
      <c r="H25" s="591"/>
      <c r="I25" s="344">
        <f t="shared" si="1"/>
        <v>0</v>
      </c>
      <c r="J25" s="345">
        <f t="shared" si="2"/>
        <v>0</v>
      </c>
      <c r="K25" s="303"/>
    </row>
    <row r="26" spans="1:11" x14ac:dyDescent="0.25">
      <c r="A26" s="2"/>
      <c r="B26" s="92">
        <v>10</v>
      </c>
      <c r="C26" s="15"/>
      <c r="D26" s="600">
        <f t="shared" si="3"/>
        <v>0</v>
      </c>
      <c r="E26" s="594"/>
      <c r="F26" s="589">
        <f t="shared" ref="F26:F61" si="4">D26</f>
        <v>0</v>
      </c>
      <c r="G26" s="590"/>
      <c r="H26" s="591"/>
      <c r="I26" s="344">
        <f t="shared" si="1"/>
        <v>0</v>
      </c>
      <c r="J26" s="345">
        <f t="shared" si="2"/>
        <v>0</v>
      </c>
      <c r="K26" s="303"/>
    </row>
    <row r="27" spans="1:11" x14ac:dyDescent="0.25">
      <c r="A27" s="2"/>
      <c r="B27" s="92">
        <v>10</v>
      </c>
      <c r="C27" s="15"/>
      <c r="D27" s="600">
        <f t="shared" si="3"/>
        <v>0</v>
      </c>
      <c r="E27" s="594"/>
      <c r="F27" s="589">
        <f t="shared" si="4"/>
        <v>0</v>
      </c>
      <c r="G27" s="590"/>
      <c r="H27" s="591"/>
      <c r="I27" s="344">
        <f t="shared" si="1"/>
        <v>0</v>
      </c>
      <c r="J27" s="345">
        <f t="shared" si="2"/>
        <v>0</v>
      </c>
      <c r="K27" s="303"/>
    </row>
    <row r="28" spans="1:11" x14ac:dyDescent="0.25">
      <c r="A28" s="2"/>
      <c r="B28" s="92">
        <v>10</v>
      </c>
      <c r="C28" s="15"/>
      <c r="D28" s="600">
        <f t="shared" si="3"/>
        <v>0</v>
      </c>
      <c r="E28" s="594"/>
      <c r="F28" s="589">
        <f t="shared" si="4"/>
        <v>0</v>
      </c>
      <c r="G28" s="590"/>
      <c r="H28" s="591"/>
      <c r="I28" s="344">
        <f t="shared" si="1"/>
        <v>0</v>
      </c>
      <c r="J28" s="345">
        <f t="shared" si="2"/>
        <v>0</v>
      </c>
      <c r="K28" s="303"/>
    </row>
    <row r="29" spans="1:11" x14ac:dyDescent="0.25">
      <c r="A29" s="2"/>
      <c r="B29" s="92">
        <v>10</v>
      </c>
      <c r="C29" s="15"/>
      <c r="D29" s="600">
        <f t="shared" si="3"/>
        <v>0</v>
      </c>
      <c r="E29" s="594"/>
      <c r="F29" s="589">
        <f t="shared" si="4"/>
        <v>0</v>
      </c>
      <c r="G29" s="590"/>
      <c r="H29" s="591"/>
      <c r="I29" s="344">
        <f t="shared" si="1"/>
        <v>0</v>
      </c>
      <c r="J29" s="345">
        <f t="shared" si="2"/>
        <v>0</v>
      </c>
      <c r="K29" s="303"/>
    </row>
    <row r="30" spans="1:11" x14ac:dyDescent="0.25">
      <c r="A30" s="2"/>
      <c r="B30" s="92">
        <v>10</v>
      </c>
      <c r="C30" s="15"/>
      <c r="D30" s="600">
        <f t="shared" si="3"/>
        <v>0</v>
      </c>
      <c r="E30" s="594"/>
      <c r="F30" s="589">
        <f t="shared" si="4"/>
        <v>0</v>
      </c>
      <c r="G30" s="590"/>
      <c r="H30" s="591"/>
      <c r="I30" s="344">
        <f t="shared" si="1"/>
        <v>0</v>
      </c>
      <c r="J30" s="345">
        <f t="shared" si="2"/>
        <v>0</v>
      </c>
      <c r="K30" s="303"/>
    </row>
    <row r="31" spans="1:11" x14ac:dyDescent="0.25">
      <c r="A31" s="2"/>
      <c r="B31" s="92">
        <v>10</v>
      </c>
      <c r="C31" s="15"/>
      <c r="D31" s="600">
        <f t="shared" si="3"/>
        <v>0</v>
      </c>
      <c r="E31" s="594"/>
      <c r="F31" s="589">
        <f t="shared" si="4"/>
        <v>0</v>
      </c>
      <c r="G31" s="592"/>
      <c r="H31" s="591"/>
      <c r="I31" s="344">
        <f t="shared" si="1"/>
        <v>0</v>
      </c>
      <c r="J31" s="345">
        <f t="shared" si="2"/>
        <v>0</v>
      </c>
      <c r="K31" s="303"/>
    </row>
    <row r="32" spans="1:11" x14ac:dyDescent="0.25">
      <c r="A32" s="2"/>
      <c r="B32" s="92">
        <v>10</v>
      </c>
      <c r="C32" s="15"/>
      <c r="D32" s="600">
        <f t="shared" si="3"/>
        <v>0</v>
      </c>
      <c r="E32" s="598"/>
      <c r="F32" s="589">
        <f t="shared" si="4"/>
        <v>0</v>
      </c>
      <c r="G32" s="592"/>
      <c r="H32" s="591"/>
      <c r="I32" s="344">
        <f t="shared" si="1"/>
        <v>0</v>
      </c>
      <c r="J32" s="345">
        <f t="shared" si="2"/>
        <v>0</v>
      </c>
      <c r="K32" s="303"/>
    </row>
    <row r="33" spans="1:10" x14ac:dyDescent="0.25">
      <c r="A33" s="2"/>
      <c r="B33" s="92">
        <v>10</v>
      </c>
      <c r="C33" s="15"/>
      <c r="D33" s="600">
        <f t="shared" si="3"/>
        <v>0</v>
      </c>
      <c r="E33" s="598"/>
      <c r="F33" s="589">
        <f t="shared" si="4"/>
        <v>0</v>
      </c>
      <c r="G33" s="592"/>
      <c r="H33" s="591"/>
      <c r="I33" s="344">
        <f t="shared" si="1"/>
        <v>0</v>
      </c>
      <c r="J33" s="345">
        <f t="shared" si="2"/>
        <v>0</v>
      </c>
    </row>
    <row r="34" spans="1:10" x14ac:dyDescent="0.25">
      <c r="A34" s="2"/>
      <c r="B34" s="92">
        <v>10</v>
      </c>
      <c r="C34" s="15"/>
      <c r="D34" s="600">
        <f t="shared" si="3"/>
        <v>0</v>
      </c>
      <c r="E34" s="598"/>
      <c r="F34" s="589">
        <f t="shared" si="4"/>
        <v>0</v>
      </c>
      <c r="G34" s="592"/>
      <c r="H34" s="591"/>
      <c r="I34" s="344">
        <f t="shared" si="1"/>
        <v>0</v>
      </c>
      <c r="J34" s="345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56"/>
      <c r="F35" s="76">
        <f t="shared" si="4"/>
        <v>0</v>
      </c>
      <c r="G35" s="77"/>
      <c r="H35" s="343"/>
      <c r="I35" s="344">
        <f t="shared" si="1"/>
        <v>0</v>
      </c>
      <c r="J35" s="345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56"/>
      <c r="F36" s="76">
        <f t="shared" si="4"/>
        <v>0</v>
      </c>
      <c r="G36" s="77"/>
      <c r="H36" s="343"/>
      <c r="I36" s="344">
        <f t="shared" si="1"/>
        <v>0</v>
      </c>
      <c r="J36" s="345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56"/>
      <c r="F37" s="76">
        <f t="shared" si="4"/>
        <v>0</v>
      </c>
      <c r="G37" s="77"/>
      <c r="H37" s="343"/>
      <c r="I37" s="344">
        <f t="shared" si="1"/>
        <v>0</v>
      </c>
      <c r="J37" s="345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56"/>
      <c r="F38" s="76">
        <f t="shared" si="4"/>
        <v>0</v>
      </c>
      <c r="G38" s="77"/>
      <c r="H38" s="343"/>
      <c r="I38" s="344">
        <f t="shared" si="1"/>
        <v>0</v>
      </c>
      <c r="J38" s="345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56"/>
      <c r="F39" s="76">
        <f t="shared" si="4"/>
        <v>0</v>
      </c>
      <c r="G39" s="77"/>
      <c r="H39" s="343"/>
      <c r="I39" s="344">
        <f t="shared" si="1"/>
        <v>0</v>
      </c>
      <c r="J39" s="345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56"/>
      <c r="F40" s="76">
        <f t="shared" si="4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56"/>
      <c r="F41" s="76">
        <f t="shared" si="4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56"/>
      <c r="F42" s="76">
        <f t="shared" si="4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56"/>
      <c r="F43" s="76">
        <f t="shared" si="4"/>
        <v>0</v>
      </c>
      <c r="G43" s="77"/>
      <c r="H43" s="78"/>
      <c r="I43" s="276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56"/>
      <c r="F44" s="76">
        <f t="shared" si="4"/>
        <v>0</v>
      </c>
      <c r="G44" s="77"/>
      <c r="H44" s="78"/>
      <c r="I44" s="276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56"/>
      <c r="F45" s="76">
        <f t="shared" si="4"/>
        <v>0</v>
      </c>
      <c r="G45" s="77"/>
      <c r="H45" s="78"/>
      <c r="I45" s="276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56"/>
      <c r="F46" s="76">
        <f t="shared" si="4"/>
        <v>0</v>
      </c>
      <c r="G46" s="77"/>
      <c r="H46" s="78"/>
      <c r="I46" s="276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56"/>
      <c r="F47" s="76">
        <f t="shared" si="4"/>
        <v>0</v>
      </c>
      <c r="G47" s="77"/>
      <c r="H47" s="78"/>
      <c r="I47" s="276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56"/>
      <c r="F48" s="76">
        <f t="shared" si="4"/>
        <v>0</v>
      </c>
      <c r="G48" s="77"/>
      <c r="H48" s="78"/>
      <c r="I48" s="276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56"/>
      <c r="F49" s="76">
        <f t="shared" si="4"/>
        <v>0</v>
      </c>
      <c r="G49" s="77"/>
      <c r="H49" s="78"/>
      <c r="I49" s="276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56"/>
      <c r="F50" s="76">
        <f t="shared" si="4"/>
        <v>0</v>
      </c>
      <c r="G50" s="77"/>
      <c r="H50" s="78"/>
      <c r="I50" s="276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56"/>
      <c r="F51" s="76">
        <f t="shared" si="4"/>
        <v>0</v>
      </c>
      <c r="G51" s="77"/>
      <c r="H51" s="78"/>
      <c r="I51" s="276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56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56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56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56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56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56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56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56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56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2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873" t="s">
        <v>11</v>
      </c>
      <c r="D65" s="874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FH1" zoomScaleNormal="100" workbookViewId="0">
      <selection activeCell="FI22" sqref="FI22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7.425781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7" width="11.42578125" style="84"/>
    <col min="78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507" t="s">
        <v>35</v>
      </c>
      <c r="C1" s="508"/>
      <c r="D1" s="508"/>
      <c r="E1" s="489"/>
      <c r="F1" s="509"/>
      <c r="G1" s="510"/>
      <c r="H1" s="510"/>
      <c r="I1" s="510"/>
      <c r="K1" s="850" t="s">
        <v>154</v>
      </c>
      <c r="L1" s="850"/>
      <c r="M1" s="850"/>
      <c r="N1" s="850"/>
      <c r="O1" s="850"/>
      <c r="P1" s="850"/>
      <c r="Q1" s="850"/>
      <c r="R1" s="511">
        <f>I1+1</f>
        <v>1</v>
      </c>
      <c r="T1" s="851" t="str">
        <f>K1</f>
        <v>INVENTARIO  DEL MES DE   ABRIL         2020</v>
      </c>
      <c r="U1" s="851"/>
      <c r="V1" s="851"/>
      <c r="W1" s="851"/>
      <c r="X1" s="851"/>
      <c r="Y1" s="851"/>
      <c r="Z1" s="851"/>
      <c r="AA1" s="511">
        <f>R1+1</f>
        <v>2</v>
      </c>
      <c r="AC1" s="852" t="s">
        <v>147</v>
      </c>
      <c r="AD1" s="852"/>
      <c r="AE1" s="852"/>
      <c r="AF1" s="852"/>
      <c r="AG1" s="852"/>
      <c r="AH1" s="852"/>
      <c r="AI1" s="852"/>
      <c r="AJ1" s="511">
        <f>AA1+1</f>
        <v>3</v>
      </c>
      <c r="AL1" s="852" t="str">
        <f>AC1</f>
        <v>ENTRADA DEL MES DE MAYO 2020</v>
      </c>
      <c r="AM1" s="852"/>
      <c r="AN1" s="852"/>
      <c r="AO1" s="852"/>
      <c r="AP1" s="852"/>
      <c r="AQ1" s="852"/>
      <c r="AR1" s="852"/>
      <c r="AS1" s="511">
        <f>AJ1+1</f>
        <v>4</v>
      </c>
      <c r="AU1" s="852" t="str">
        <f>AL1</f>
        <v>ENTRADA DEL MES DE MAYO 2020</v>
      </c>
      <c r="AV1" s="852"/>
      <c r="AW1" s="852"/>
      <c r="AX1" s="852"/>
      <c r="AY1" s="852"/>
      <c r="AZ1" s="852"/>
      <c r="BA1" s="852"/>
      <c r="BB1" s="511">
        <f>AS1+1</f>
        <v>5</v>
      </c>
      <c r="BD1" s="852" t="str">
        <f>AU1</f>
        <v>ENTRADA DEL MES DE MAYO 2020</v>
      </c>
      <c r="BE1" s="852"/>
      <c r="BF1" s="852"/>
      <c r="BG1" s="852"/>
      <c r="BH1" s="852"/>
      <c r="BI1" s="852"/>
      <c r="BJ1" s="852"/>
      <c r="BK1" s="511">
        <f>BB1+1</f>
        <v>6</v>
      </c>
      <c r="BM1" s="852" t="str">
        <f>BD1</f>
        <v>ENTRADA DEL MES DE MAYO 2020</v>
      </c>
      <c r="BN1" s="852"/>
      <c r="BO1" s="852"/>
      <c r="BP1" s="852"/>
      <c r="BQ1" s="852"/>
      <c r="BR1" s="852"/>
      <c r="BS1" s="852"/>
      <c r="BT1" s="511">
        <f>BK1+1</f>
        <v>7</v>
      </c>
      <c r="BV1" s="852" t="str">
        <f>BM1</f>
        <v>ENTRADA DEL MES DE MAYO 2020</v>
      </c>
      <c r="BW1" s="852"/>
      <c r="BX1" s="852"/>
      <c r="BY1" s="852"/>
      <c r="BZ1" s="852"/>
      <c r="CA1" s="852"/>
      <c r="CB1" s="852"/>
      <c r="CC1" s="511">
        <f>BT1+1</f>
        <v>8</v>
      </c>
      <c r="CE1" s="852" t="str">
        <f>BV1</f>
        <v>ENTRADA DEL MES DE MAYO 2020</v>
      </c>
      <c r="CF1" s="852"/>
      <c r="CG1" s="852"/>
      <c r="CH1" s="852"/>
      <c r="CI1" s="852"/>
      <c r="CJ1" s="852"/>
      <c r="CK1" s="852"/>
      <c r="CL1" s="511">
        <f>CC1+1</f>
        <v>9</v>
      </c>
      <c r="CN1" s="852" t="str">
        <f>CE1</f>
        <v>ENTRADA DEL MES DE MAYO 2020</v>
      </c>
      <c r="CO1" s="852"/>
      <c r="CP1" s="852"/>
      <c r="CQ1" s="852"/>
      <c r="CR1" s="852"/>
      <c r="CS1" s="852"/>
      <c r="CT1" s="852"/>
      <c r="CU1" s="511">
        <f>CL1+1</f>
        <v>10</v>
      </c>
      <c r="CW1" s="852" t="str">
        <f>CN1</f>
        <v>ENTRADA DEL MES DE MAYO 2020</v>
      </c>
      <c r="CX1" s="852"/>
      <c r="CY1" s="852"/>
      <c r="CZ1" s="852"/>
      <c r="DA1" s="852"/>
      <c r="DB1" s="852"/>
      <c r="DC1" s="852"/>
      <c r="DD1" s="511">
        <f>CU1+1</f>
        <v>11</v>
      </c>
      <c r="DF1" s="852" t="str">
        <f>CW1</f>
        <v>ENTRADA DEL MES DE MAYO 2020</v>
      </c>
      <c r="DG1" s="852"/>
      <c r="DH1" s="852"/>
      <c r="DI1" s="852"/>
      <c r="DJ1" s="852"/>
      <c r="DK1" s="852"/>
      <c r="DL1" s="852"/>
      <c r="DM1" s="511">
        <f>DD1+1</f>
        <v>12</v>
      </c>
      <c r="DO1" s="852" t="str">
        <f>DF1</f>
        <v>ENTRADA DEL MES DE MAYO 2020</v>
      </c>
      <c r="DP1" s="852"/>
      <c r="DQ1" s="852"/>
      <c r="DR1" s="852"/>
      <c r="DS1" s="852"/>
      <c r="DT1" s="852"/>
      <c r="DU1" s="852"/>
      <c r="DV1" s="511">
        <f>DM1+1</f>
        <v>13</v>
      </c>
      <c r="DX1" s="852" t="str">
        <f>DO1</f>
        <v>ENTRADA DEL MES DE MAYO 2020</v>
      </c>
      <c r="DY1" s="852"/>
      <c r="DZ1" s="852"/>
      <c r="EA1" s="852"/>
      <c r="EB1" s="852"/>
      <c r="EC1" s="852"/>
      <c r="ED1" s="852"/>
      <c r="EE1" s="511">
        <f>DV1+1</f>
        <v>14</v>
      </c>
      <c r="EG1" s="852" t="str">
        <f>DX1</f>
        <v>ENTRADA DEL MES DE MAYO 2020</v>
      </c>
      <c r="EH1" s="852"/>
      <c r="EI1" s="852"/>
      <c r="EJ1" s="852"/>
      <c r="EK1" s="852"/>
      <c r="EL1" s="852"/>
      <c r="EM1" s="852"/>
      <c r="EN1" s="511">
        <f>EE1+1</f>
        <v>15</v>
      </c>
      <c r="EP1" s="852" t="str">
        <f>EG1</f>
        <v>ENTRADA DEL MES DE MAYO 2020</v>
      </c>
      <c r="EQ1" s="852"/>
      <c r="ER1" s="852"/>
      <c r="ES1" s="852"/>
      <c r="ET1" s="852"/>
      <c r="EU1" s="852"/>
      <c r="EV1" s="852"/>
      <c r="EW1" s="511">
        <f>EN1+1</f>
        <v>16</v>
      </c>
      <c r="EY1" s="852" t="str">
        <f>EP1</f>
        <v>ENTRADA DEL MES DE MAYO 2020</v>
      </c>
      <c r="EZ1" s="852"/>
      <c r="FA1" s="852"/>
      <c r="FB1" s="852"/>
      <c r="FC1" s="852"/>
      <c r="FD1" s="852"/>
      <c r="FE1" s="852"/>
      <c r="FF1" s="511">
        <f>EW1+1</f>
        <v>17</v>
      </c>
      <c r="FH1" s="852" t="str">
        <f>EY1</f>
        <v>ENTRADA DEL MES DE MAYO 2020</v>
      </c>
      <c r="FI1" s="852"/>
      <c r="FJ1" s="852"/>
      <c r="FK1" s="852"/>
      <c r="FL1" s="852"/>
      <c r="FM1" s="852"/>
      <c r="FN1" s="852"/>
      <c r="FO1" s="511">
        <f>FF1+1</f>
        <v>18</v>
      </c>
      <c r="FP1" s="84" t="s">
        <v>37</v>
      </c>
      <c r="FQ1" s="852" t="s">
        <v>147</v>
      </c>
      <c r="FR1" s="852"/>
      <c r="FS1" s="852"/>
      <c r="FT1" s="852"/>
      <c r="FU1" s="852"/>
      <c r="FV1" s="852"/>
      <c r="FW1" s="852"/>
      <c r="FX1" s="511">
        <f>FO1+1</f>
        <v>19</v>
      </c>
      <c r="FZ1" s="852" t="str">
        <f>FQ1</f>
        <v>ENTRADA DEL MES DE MAYO 2020</v>
      </c>
      <c r="GA1" s="852"/>
      <c r="GB1" s="852"/>
      <c r="GC1" s="852"/>
      <c r="GD1" s="852"/>
      <c r="GE1" s="852"/>
      <c r="GF1" s="852"/>
      <c r="GG1" s="511">
        <f>FX1+1</f>
        <v>20</v>
      </c>
      <c r="GI1" s="852" t="str">
        <f>FZ1</f>
        <v>ENTRADA DEL MES DE MAYO 2020</v>
      </c>
      <c r="GJ1" s="852"/>
      <c r="GK1" s="852"/>
      <c r="GL1" s="852"/>
      <c r="GM1" s="852"/>
      <c r="GN1" s="852"/>
      <c r="GO1" s="852"/>
      <c r="GP1" s="511">
        <f>GG1+1</f>
        <v>21</v>
      </c>
      <c r="GR1" s="852" t="str">
        <f>GI1</f>
        <v>ENTRADA DEL MES DE MAYO 2020</v>
      </c>
      <c r="GS1" s="852"/>
      <c r="GT1" s="852"/>
      <c r="GU1" s="852"/>
      <c r="GV1" s="852"/>
      <c r="GW1" s="852"/>
      <c r="GX1" s="852"/>
      <c r="GY1" s="511">
        <f>GP1+1</f>
        <v>22</v>
      </c>
      <c r="HA1" s="852" t="str">
        <f>GR1</f>
        <v>ENTRADA DEL MES DE MAYO 2020</v>
      </c>
      <c r="HB1" s="852"/>
      <c r="HC1" s="852"/>
      <c r="HD1" s="852"/>
      <c r="HE1" s="852"/>
      <c r="HF1" s="852"/>
      <c r="HG1" s="852"/>
      <c r="HH1" s="511">
        <f>GY1+1</f>
        <v>23</v>
      </c>
      <c r="HJ1" s="852" t="str">
        <f>HA1</f>
        <v>ENTRADA DEL MES DE MAYO 2020</v>
      </c>
      <c r="HK1" s="852"/>
      <c r="HL1" s="852"/>
      <c r="HM1" s="852"/>
      <c r="HN1" s="852"/>
      <c r="HO1" s="852"/>
      <c r="HP1" s="852"/>
      <c r="HQ1" s="511">
        <f>HH1+1</f>
        <v>24</v>
      </c>
      <c r="HS1" s="852" t="str">
        <f>HJ1</f>
        <v>ENTRADA DEL MES DE MAYO 2020</v>
      </c>
      <c r="HT1" s="852"/>
      <c r="HU1" s="852"/>
      <c r="HV1" s="852"/>
      <c r="HW1" s="852"/>
      <c r="HX1" s="852"/>
      <c r="HY1" s="852"/>
      <c r="HZ1" s="511">
        <f>HQ1+1</f>
        <v>25</v>
      </c>
      <c r="IB1" s="852" t="str">
        <f>HS1</f>
        <v>ENTRADA DEL MES DE MAYO 2020</v>
      </c>
      <c r="IC1" s="852"/>
      <c r="ID1" s="852"/>
      <c r="IE1" s="852"/>
      <c r="IF1" s="852"/>
      <c r="IG1" s="852"/>
      <c r="IH1" s="852"/>
      <c r="II1" s="511">
        <f>HZ1+1</f>
        <v>26</v>
      </c>
      <c r="IK1" s="852" t="str">
        <f>IB1</f>
        <v>ENTRADA DEL MES DE MAYO 2020</v>
      </c>
      <c r="IL1" s="852"/>
      <c r="IM1" s="852"/>
      <c r="IN1" s="852"/>
      <c r="IO1" s="852"/>
      <c r="IP1" s="852"/>
      <c r="IQ1" s="852"/>
      <c r="IR1" s="511">
        <f>II1+1</f>
        <v>27</v>
      </c>
      <c r="IT1" s="852" t="str">
        <f>IK1</f>
        <v>ENTRADA DEL MES DE MAYO 2020</v>
      </c>
      <c r="IU1" s="852"/>
      <c r="IV1" s="852"/>
      <c r="IW1" s="852"/>
      <c r="IX1" s="852"/>
      <c r="IY1" s="852"/>
      <c r="IZ1" s="852"/>
      <c r="JA1" s="511">
        <f>IR1+1</f>
        <v>28</v>
      </c>
      <c r="JC1" s="852" t="str">
        <f>IT1</f>
        <v>ENTRADA DEL MES DE MAYO 2020</v>
      </c>
      <c r="JD1" s="852"/>
      <c r="JE1" s="852"/>
      <c r="JF1" s="852"/>
      <c r="JG1" s="852"/>
      <c r="JH1" s="852"/>
      <c r="JI1" s="852"/>
      <c r="JJ1" s="511">
        <f>JA1+1</f>
        <v>29</v>
      </c>
      <c r="JL1" s="852" t="s">
        <v>99</v>
      </c>
      <c r="JM1" s="852"/>
      <c r="JN1" s="852"/>
      <c r="JO1" s="852"/>
      <c r="JP1" s="852"/>
      <c r="JQ1" s="852"/>
      <c r="JR1" s="852"/>
      <c r="JS1" s="511">
        <f>JJ1+1</f>
        <v>30</v>
      </c>
      <c r="JU1" s="852" t="str">
        <f>JL1</f>
        <v>ENTRADA DEL MES DE ABRIL 2020</v>
      </c>
      <c r="JV1" s="852"/>
      <c r="JW1" s="852"/>
      <c r="JX1" s="852"/>
      <c r="JY1" s="852"/>
      <c r="JZ1" s="852"/>
      <c r="KA1" s="852"/>
      <c r="KB1" s="511">
        <f>JS1+1</f>
        <v>31</v>
      </c>
      <c r="KD1" s="852" t="str">
        <f>JU1</f>
        <v>ENTRADA DEL MES DE ABRIL 2020</v>
      </c>
      <c r="KE1" s="852"/>
      <c r="KF1" s="852"/>
      <c r="KG1" s="852"/>
      <c r="KH1" s="852"/>
      <c r="KI1" s="852"/>
      <c r="KJ1" s="852"/>
      <c r="KK1" s="511">
        <f>KB1+1</f>
        <v>32</v>
      </c>
      <c r="KM1" s="852" t="str">
        <f>KD1</f>
        <v>ENTRADA DEL MES DE ABRIL 2020</v>
      </c>
      <c r="KN1" s="852"/>
      <c r="KO1" s="852"/>
      <c r="KP1" s="852"/>
      <c r="KQ1" s="852"/>
      <c r="KR1" s="852"/>
      <c r="KS1" s="852"/>
      <c r="KT1" s="511">
        <f>KK1+1</f>
        <v>33</v>
      </c>
      <c r="KV1" s="852" t="str">
        <f>KM1</f>
        <v>ENTRADA DEL MES DE ABRIL 2020</v>
      </c>
      <c r="KW1" s="852"/>
      <c r="KX1" s="852"/>
      <c r="KY1" s="852"/>
      <c r="KZ1" s="852"/>
      <c r="LA1" s="852"/>
      <c r="LB1" s="852"/>
      <c r="LC1" s="511">
        <f>KT1+1</f>
        <v>34</v>
      </c>
      <c r="LE1" s="852" t="str">
        <f>KV1</f>
        <v>ENTRADA DEL MES DE ABRIL 2020</v>
      </c>
      <c r="LF1" s="852"/>
      <c r="LG1" s="852"/>
      <c r="LH1" s="852"/>
      <c r="LI1" s="852"/>
      <c r="LJ1" s="852"/>
      <c r="LK1" s="852"/>
      <c r="LL1" s="511">
        <f>LC1+1</f>
        <v>35</v>
      </c>
      <c r="LN1" s="852" t="str">
        <f>LE1</f>
        <v>ENTRADA DEL MES DE ABRIL 2020</v>
      </c>
      <c r="LO1" s="852"/>
      <c r="LP1" s="852"/>
      <c r="LQ1" s="852"/>
      <c r="LR1" s="852"/>
      <c r="LS1" s="852"/>
      <c r="LT1" s="852"/>
      <c r="LU1" s="511">
        <f>LL1+1</f>
        <v>36</v>
      </c>
      <c r="LW1" s="852" t="str">
        <f>LN1</f>
        <v>ENTRADA DEL MES DE ABRIL 2020</v>
      </c>
      <c r="LX1" s="852"/>
      <c r="LY1" s="852"/>
      <c r="LZ1" s="852"/>
      <c r="MA1" s="852"/>
      <c r="MB1" s="852"/>
      <c r="MC1" s="852"/>
      <c r="MD1" s="511">
        <f>LU1+1</f>
        <v>37</v>
      </c>
      <c r="MF1" s="852" t="str">
        <f>LW1</f>
        <v>ENTRADA DEL MES DE ABRIL 2020</v>
      </c>
      <c r="MG1" s="852"/>
      <c r="MH1" s="852"/>
      <c r="MI1" s="852"/>
      <c r="MJ1" s="852"/>
      <c r="MK1" s="852"/>
      <c r="ML1" s="852"/>
      <c r="MM1" s="511">
        <f>MD1+1</f>
        <v>38</v>
      </c>
      <c r="MO1" s="852" t="str">
        <f>MF1</f>
        <v>ENTRADA DEL MES DE ABRIL 2020</v>
      </c>
      <c r="MP1" s="852"/>
      <c r="MQ1" s="852"/>
      <c r="MR1" s="852"/>
      <c r="MS1" s="852"/>
      <c r="MT1" s="852"/>
      <c r="MU1" s="852"/>
      <c r="MV1" s="511">
        <f>MM1+1</f>
        <v>39</v>
      </c>
      <c r="MX1" s="852" t="str">
        <f>MO1</f>
        <v>ENTRADA DEL MES DE ABRIL 2020</v>
      </c>
      <c r="MY1" s="852"/>
      <c r="MZ1" s="852"/>
      <c r="NA1" s="852"/>
      <c r="NB1" s="852"/>
      <c r="NC1" s="852"/>
      <c r="ND1" s="852"/>
      <c r="NE1" s="511">
        <f>MV1+1</f>
        <v>40</v>
      </c>
      <c r="NG1" s="852" t="str">
        <f>MX1</f>
        <v>ENTRADA DEL MES DE ABRIL 2020</v>
      </c>
      <c r="NH1" s="852"/>
      <c r="NI1" s="852"/>
      <c r="NJ1" s="852"/>
      <c r="NK1" s="852"/>
      <c r="NL1" s="852"/>
      <c r="NM1" s="852"/>
      <c r="NN1" s="511">
        <f>NE1+1</f>
        <v>41</v>
      </c>
      <c r="NP1" s="852" t="str">
        <f>NG1</f>
        <v>ENTRADA DEL MES DE ABRIL 2020</v>
      </c>
      <c r="NQ1" s="852"/>
      <c r="NR1" s="852"/>
      <c r="NS1" s="852"/>
      <c r="NT1" s="852"/>
      <c r="NU1" s="852"/>
      <c r="NV1" s="852"/>
      <c r="NW1" s="511">
        <f>NN1+1</f>
        <v>42</v>
      </c>
      <c r="NY1" s="852" t="str">
        <f>NP1</f>
        <v>ENTRADA DEL MES DE ABRIL 2020</v>
      </c>
      <c r="NZ1" s="852"/>
      <c r="OA1" s="852"/>
      <c r="OB1" s="852"/>
      <c r="OC1" s="852"/>
      <c r="OD1" s="852"/>
      <c r="OE1" s="852"/>
      <c r="OF1" s="511">
        <f>NW1+1</f>
        <v>43</v>
      </c>
      <c r="OH1" s="852" t="s">
        <v>74</v>
      </c>
      <c r="OI1" s="852"/>
      <c r="OJ1" s="852"/>
      <c r="OK1" s="852"/>
      <c r="OL1" s="852"/>
      <c r="OM1" s="852"/>
      <c r="ON1" s="852"/>
      <c r="OO1" s="511">
        <f>OF1+1</f>
        <v>44</v>
      </c>
      <c r="OQ1" s="852" t="str">
        <f>OH1</f>
        <v>ENTRADA DEL MES DE ENERO 2020</v>
      </c>
      <c r="OR1" s="852"/>
      <c r="OS1" s="852"/>
      <c r="OT1" s="852"/>
      <c r="OU1" s="852"/>
      <c r="OV1" s="852"/>
      <c r="OW1" s="852"/>
      <c r="OX1" s="511">
        <f>OO1+1</f>
        <v>45</v>
      </c>
      <c r="OZ1" s="852" t="str">
        <f>OQ1</f>
        <v>ENTRADA DEL MES DE ENERO 2020</v>
      </c>
      <c r="PA1" s="852"/>
      <c r="PB1" s="852"/>
      <c r="PC1" s="852"/>
      <c r="PD1" s="852"/>
      <c r="PE1" s="852"/>
      <c r="PF1" s="852"/>
      <c r="PG1" s="511">
        <f>OX1+1</f>
        <v>46</v>
      </c>
      <c r="PI1" s="852" t="str">
        <f>OZ1</f>
        <v>ENTRADA DEL MES DE ENERO 2020</v>
      </c>
      <c r="PJ1" s="852"/>
      <c r="PK1" s="852"/>
      <c r="PL1" s="852"/>
      <c r="PM1" s="852"/>
      <c r="PN1" s="852"/>
      <c r="PO1" s="852"/>
      <c r="PP1" s="511">
        <f>PG1+1</f>
        <v>47</v>
      </c>
      <c r="PR1" s="852" t="str">
        <f>PI1</f>
        <v>ENTRADA DEL MES DE ENERO 2020</v>
      </c>
      <c r="PS1" s="852"/>
      <c r="PT1" s="852"/>
      <c r="PU1" s="852"/>
      <c r="PV1" s="852"/>
      <c r="PW1" s="852"/>
      <c r="PX1" s="852"/>
      <c r="PY1" s="511">
        <f>PP1+1</f>
        <v>48</v>
      </c>
      <c r="QA1" s="852" t="str">
        <f>PR1</f>
        <v>ENTRADA DEL MES DE ENERO 2020</v>
      </c>
      <c r="QB1" s="852"/>
      <c r="QC1" s="852"/>
      <c r="QD1" s="852"/>
      <c r="QE1" s="852"/>
      <c r="QF1" s="852"/>
      <c r="QG1" s="852"/>
      <c r="QH1" s="511">
        <f>PY1+1</f>
        <v>49</v>
      </c>
      <c r="QJ1" s="852" t="str">
        <f>QA1</f>
        <v>ENTRADA DEL MES DE ENERO 2020</v>
      </c>
      <c r="QK1" s="852"/>
      <c r="QL1" s="852"/>
      <c r="QM1" s="852"/>
      <c r="QN1" s="852"/>
      <c r="QO1" s="852"/>
      <c r="QP1" s="852"/>
      <c r="QQ1" s="511">
        <f>QH1+1</f>
        <v>50</v>
      </c>
      <c r="QS1" s="852" t="str">
        <f>QJ1</f>
        <v>ENTRADA DEL MES DE ENERO 2020</v>
      </c>
      <c r="QT1" s="852"/>
      <c r="QU1" s="852"/>
      <c r="QV1" s="852"/>
      <c r="QW1" s="852"/>
      <c r="QX1" s="852"/>
      <c r="QY1" s="852"/>
      <c r="QZ1" s="511">
        <f>QQ1+1</f>
        <v>51</v>
      </c>
      <c r="RB1" s="852" t="str">
        <f>QS1</f>
        <v>ENTRADA DEL MES DE ENERO 2020</v>
      </c>
      <c r="RC1" s="852"/>
      <c r="RD1" s="852"/>
      <c r="RE1" s="852"/>
      <c r="RF1" s="852"/>
      <c r="RG1" s="852"/>
      <c r="RH1" s="852"/>
      <c r="RI1" s="511">
        <f>QZ1+1</f>
        <v>52</v>
      </c>
      <c r="RK1" s="852" t="str">
        <f>RB1</f>
        <v>ENTRADA DEL MES DE ENERO 2020</v>
      </c>
      <c r="RL1" s="852"/>
      <c r="RM1" s="852"/>
      <c r="RN1" s="852"/>
      <c r="RO1" s="852"/>
      <c r="RP1" s="852"/>
      <c r="RQ1" s="852"/>
      <c r="RR1" s="511">
        <f>RI1+1</f>
        <v>53</v>
      </c>
      <c r="RT1" s="852" t="str">
        <f>RK1</f>
        <v>ENTRADA DEL MES DE ENERO 2020</v>
      </c>
      <c r="RU1" s="852"/>
      <c r="RV1" s="852"/>
      <c r="RW1" s="852"/>
      <c r="RX1" s="852"/>
      <c r="RY1" s="852"/>
      <c r="RZ1" s="852"/>
      <c r="SA1" s="511">
        <f>RR1+1</f>
        <v>54</v>
      </c>
      <c r="SC1" s="852" t="str">
        <f>RT1</f>
        <v>ENTRADA DEL MES DE ENERO 2020</v>
      </c>
      <c r="SD1" s="852"/>
      <c r="SE1" s="852"/>
      <c r="SF1" s="852"/>
      <c r="SG1" s="852"/>
      <c r="SH1" s="852"/>
      <c r="SI1" s="852"/>
      <c r="SJ1" s="511">
        <f>SA1+1</f>
        <v>55</v>
      </c>
      <c r="SL1" s="852" t="str">
        <f>SC1</f>
        <v>ENTRADA DEL MES DE ENERO 2020</v>
      </c>
      <c r="SM1" s="852"/>
      <c r="SN1" s="852"/>
      <c r="SO1" s="852"/>
      <c r="SP1" s="852"/>
      <c r="SQ1" s="852"/>
      <c r="SR1" s="852"/>
      <c r="SS1" s="511">
        <f>SJ1+1</f>
        <v>56</v>
      </c>
      <c r="SU1" s="852" t="str">
        <f>SL1</f>
        <v>ENTRADA DEL MES DE ENERO 2020</v>
      </c>
      <c r="SV1" s="852"/>
      <c r="SW1" s="852"/>
      <c r="SX1" s="852"/>
      <c r="SY1" s="852"/>
      <c r="SZ1" s="852"/>
      <c r="TA1" s="852"/>
      <c r="TB1" s="511">
        <f>SS1+1</f>
        <v>57</v>
      </c>
      <c r="TD1" s="852" t="str">
        <f>SU1</f>
        <v>ENTRADA DEL MES DE ENERO 2020</v>
      </c>
      <c r="TE1" s="852"/>
      <c r="TF1" s="852"/>
      <c r="TG1" s="852"/>
      <c r="TH1" s="852"/>
      <c r="TI1" s="852"/>
      <c r="TJ1" s="852"/>
      <c r="TK1" s="511">
        <f>TB1+1</f>
        <v>58</v>
      </c>
      <c r="TM1" s="852" t="str">
        <f>TD1</f>
        <v>ENTRADA DEL MES DE ENERO 2020</v>
      </c>
      <c r="TN1" s="852"/>
      <c r="TO1" s="852"/>
      <c r="TP1" s="852"/>
      <c r="TQ1" s="852"/>
      <c r="TR1" s="852"/>
      <c r="TS1" s="852"/>
      <c r="TT1" s="511">
        <f>TK1+1</f>
        <v>59</v>
      </c>
      <c r="TV1" s="852" t="str">
        <f>TM1</f>
        <v>ENTRADA DEL MES DE ENERO 2020</v>
      </c>
      <c r="TW1" s="852"/>
      <c r="TX1" s="852"/>
      <c r="TY1" s="852"/>
      <c r="TZ1" s="852"/>
      <c r="UA1" s="852"/>
      <c r="UB1" s="852"/>
      <c r="UC1" s="511">
        <f>TT1+1</f>
        <v>60</v>
      </c>
      <c r="UE1" s="852" t="str">
        <f>TV1</f>
        <v>ENTRADA DEL MES DE ENERO 2020</v>
      </c>
      <c r="UF1" s="852"/>
      <c r="UG1" s="852"/>
      <c r="UH1" s="852"/>
      <c r="UI1" s="852"/>
      <c r="UJ1" s="852"/>
      <c r="UK1" s="852"/>
      <c r="UL1" s="511">
        <f>UC1+1</f>
        <v>61</v>
      </c>
      <c r="UN1" s="852" t="str">
        <f>UE1</f>
        <v>ENTRADA DEL MES DE ENERO 2020</v>
      </c>
      <c r="UO1" s="852"/>
      <c r="UP1" s="852"/>
      <c r="UQ1" s="852"/>
      <c r="UR1" s="852"/>
      <c r="US1" s="852"/>
      <c r="UT1" s="852"/>
      <c r="UU1" s="511">
        <f>UL1+1</f>
        <v>62</v>
      </c>
      <c r="UW1" s="852" t="str">
        <f>UN1</f>
        <v>ENTRADA DEL MES DE ENERO 2020</v>
      </c>
      <c r="UX1" s="852"/>
      <c r="UY1" s="852"/>
      <c r="UZ1" s="852"/>
      <c r="VA1" s="852"/>
      <c r="VB1" s="852"/>
      <c r="VC1" s="852"/>
      <c r="VD1" s="511">
        <f>UU1+1</f>
        <v>63</v>
      </c>
      <c r="VF1" s="852" t="str">
        <f>UW1</f>
        <v>ENTRADA DEL MES DE ENERO 2020</v>
      </c>
      <c r="VG1" s="852"/>
      <c r="VH1" s="852"/>
      <c r="VI1" s="852"/>
      <c r="VJ1" s="852"/>
      <c r="VK1" s="852"/>
      <c r="VL1" s="852"/>
      <c r="VM1" s="511">
        <f>VD1+1</f>
        <v>64</v>
      </c>
      <c r="VO1" s="852" t="str">
        <f>VF1</f>
        <v>ENTRADA DEL MES DE ENERO 2020</v>
      </c>
      <c r="VP1" s="852"/>
      <c r="VQ1" s="852"/>
      <c r="VR1" s="852"/>
      <c r="VS1" s="852"/>
      <c r="VT1" s="852"/>
      <c r="VU1" s="852"/>
      <c r="VV1" s="511">
        <f>VM1+1</f>
        <v>65</v>
      </c>
      <c r="VX1" s="852" t="str">
        <f>VO1</f>
        <v>ENTRADA DEL MES DE ENERO 2020</v>
      </c>
      <c r="VY1" s="852"/>
      <c r="VZ1" s="852"/>
      <c r="WA1" s="852"/>
      <c r="WB1" s="852"/>
      <c r="WC1" s="852"/>
      <c r="WD1" s="852"/>
      <c r="WE1" s="511">
        <f>VV1+1</f>
        <v>66</v>
      </c>
      <c r="WG1" s="852" t="str">
        <f>VX1</f>
        <v>ENTRADA DEL MES DE ENERO 2020</v>
      </c>
      <c r="WH1" s="852"/>
      <c r="WI1" s="852"/>
      <c r="WJ1" s="852"/>
      <c r="WK1" s="852"/>
      <c r="WL1" s="852"/>
      <c r="WM1" s="852"/>
      <c r="WN1" s="511">
        <f>WE1+1</f>
        <v>67</v>
      </c>
      <c r="WP1" s="852" t="str">
        <f>WG1</f>
        <v>ENTRADA DEL MES DE ENERO 2020</v>
      </c>
      <c r="WQ1" s="852"/>
      <c r="WR1" s="852"/>
      <c r="WS1" s="852"/>
      <c r="WT1" s="852"/>
      <c r="WU1" s="852"/>
      <c r="WV1" s="852"/>
      <c r="WW1" s="511">
        <f>WN1+1</f>
        <v>68</v>
      </c>
      <c r="WY1" s="852" t="str">
        <f>WP1</f>
        <v>ENTRADA DEL MES DE ENERO 2020</v>
      </c>
      <c r="WZ1" s="852"/>
      <c r="XA1" s="852"/>
      <c r="XB1" s="852"/>
      <c r="XC1" s="852"/>
      <c r="XD1" s="852"/>
      <c r="XE1" s="852"/>
      <c r="XF1" s="511">
        <f>WW1+1</f>
        <v>69</v>
      </c>
      <c r="XH1" s="852" t="str">
        <f>WY1</f>
        <v>ENTRADA DEL MES DE ENERO 2020</v>
      </c>
      <c r="XI1" s="852"/>
      <c r="XJ1" s="852"/>
      <c r="XK1" s="852"/>
      <c r="XL1" s="852"/>
      <c r="XM1" s="852"/>
      <c r="XN1" s="852"/>
      <c r="XO1" s="511">
        <f>XF1+1</f>
        <v>70</v>
      </c>
      <c r="XQ1" s="852" t="str">
        <f>XH1</f>
        <v>ENTRADA DEL MES DE ENERO 2020</v>
      </c>
      <c r="XR1" s="852"/>
      <c r="XS1" s="852"/>
      <c r="XT1" s="852"/>
      <c r="XU1" s="852"/>
      <c r="XV1" s="852"/>
      <c r="XW1" s="852"/>
      <c r="XX1" s="511">
        <f>XO1+1</f>
        <v>71</v>
      </c>
      <c r="XZ1" s="852" t="str">
        <f>XQ1</f>
        <v>ENTRADA DEL MES DE ENERO 2020</v>
      </c>
      <c r="YA1" s="852"/>
      <c r="YB1" s="852"/>
      <c r="YC1" s="852"/>
      <c r="YD1" s="852"/>
      <c r="YE1" s="852"/>
      <c r="YF1" s="852"/>
      <c r="YG1" s="511">
        <f>XX1+1</f>
        <v>72</v>
      </c>
      <c r="YI1" s="852" t="str">
        <f>XZ1</f>
        <v>ENTRADA DEL MES DE ENERO 2020</v>
      </c>
      <c r="YJ1" s="852"/>
      <c r="YK1" s="852"/>
      <c r="YL1" s="852"/>
      <c r="YM1" s="852"/>
      <c r="YN1" s="852"/>
      <c r="YO1" s="852"/>
      <c r="YP1" s="511">
        <f>YG1+1</f>
        <v>73</v>
      </c>
      <c r="YR1" s="852" t="str">
        <f>YI1</f>
        <v>ENTRADA DEL MES DE ENERO 2020</v>
      </c>
      <c r="YS1" s="852"/>
      <c r="YT1" s="852"/>
      <c r="YU1" s="852"/>
      <c r="YV1" s="852"/>
      <c r="YW1" s="852"/>
      <c r="YX1" s="852"/>
      <c r="YY1" s="511">
        <f>YP1+1</f>
        <v>74</v>
      </c>
      <c r="ZA1" s="852" t="str">
        <f>YR1</f>
        <v>ENTRADA DEL MES DE ENERO 2020</v>
      </c>
      <c r="ZB1" s="852"/>
      <c r="ZC1" s="852"/>
      <c r="ZD1" s="852"/>
      <c r="ZE1" s="852"/>
      <c r="ZF1" s="852"/>
      <c r="ZG1" s="852"/>
      <c r="ZH1" s="511">
        <f>YY1+1</f>
        <v>75</v>
      </c>
      <c r="ZJ1" s="852" t="str">
        <f>ZA1</f>
        <v>ENTRADA DEL MES DE ENERO 2020</v>
      </c>
      <c r="ZK1" s="852"/>
      <c r="ZL1" s="852"/>
      <c r="ZM1" s="852"/>
      <c r="ZN1" s="852"/>
      <c r="ZO1" s="852"/>
      <c r="ZP1" s="852"/>
      <c r="ZQ1" s="511">
        <f>ZH1+1</f>
        <v>76</v>
      </c>
      <c r="ZS1" s="852" t="str">
        <f>ZJ1</f>
        <v>ENTRADA DEL MES DE ENERO 2020</v>
      </c>
      <c r="ZT1" s="852"/>
      <c r="ZU1" s="852"/>
      <c r="ZV1" s="852"/>
      <c r="ZW1" s="852"/>
      <c r="ZX1" s="852"/>
      <c r="ZY1" s="852"/>
      <c r="ZZ1" s="511">
        <f>ZQ1+1</f>
        <v>77</v>
      </c>
      <c r="AAB1" s="852" t="str">
        <f>ZS1</f>
        <v>ENTRADA DEL MES DE ENERO 2020</v>
      </c>
      <c r="AAC1" s="852"/>
      <c r="AAD1" s="852"/>
      <c r="AAE1" s="852"/>
      <c r="AAF1" s="852"/>
      <c r="AAG1" s="852"/>
      <c r="AAH1" s="852"/>
      <c r="AAI1" s="511">
        <f>ZZ1+1</f>
        <v>78</v>
      </c>
      <c r="AAK1" s="852" t="str">
        <f>AAB1</f>
        <v>ENTRADA DEL MES DE ENERO 2020</v>
      </c>
      <c r="AAL1" s="852"/>
      <c r="AAM1" s="852"/>
      <c r="AAN1" s="852"/>
      <c r="AAO1" s="852"/>
      <c r="AAP1" s="852"/>
      <c r="AAQ1" s="852"/>
      <c r="AAR1" s="511">
        <f>AAI1+1</f>
        <v>79</v>
      </c>
      <c r="AAT1" s="852" t="str">
        <f>AAK1</f>
        <v>ENTRADA DEL MES DE ENERO 2020</v>
      </c>
      <c r="AAU1" s="852"/>
      <c r="AAV1" s="852"/>
      <c r="AAW1" s="852"/>
      <c r="AAX1" s="852"/>
      <c r="AAY1" s="852"/>
      <c r="AAZ1" s="852"/>
      <c r="ABA1" s="511">
        <f>AAR1+1</f>
        <v>80</v>
      </c>
      <c r="ABC1" s="852" t="str">
        <f>AAT1</f>
        <v>ENTRADA DEL MES DE ENERO 2020</v>
      </c>
      <c r="ABD1" s="852"/>
      <c r="ABE1" s="852"/>
      <c r="ABF1" s="852"/>
      <c r="ABG1" s="852"/>
      <c r="ABH1" s="852"/>
      <c r="ABI1" s="852"/>
      <c r="ABJ1" s="511">
        <f>ABA1+1</f>
        <v>81</v>
      </c>
      <c r="ABL1" s="852" t="str">
        <f>ABC1</f>
        <v>ENTRADA DEL MES DE ENERO 2020</v>
      </c>
      <c r="ABM1" s="852"/>
      <c r="ABN1" s="852"/>
      <c r="ABO1" s="852"/>
      <c r="ABP1" s="852"/>
      <c r="ABQ1" s="852"/>
      <c r="ABR1" s="852"/>
      <c r="ABS1" s="511">
        <f>ABJ1+1</f>
        <v>82</v>
      </c>
      <c r="ABU1" s="852" t="str">
        <f>ABL1</f>
        <v>ENTRADA DEL MES DE ENERO 2020</v>
      </c>
      <c r="ABV1" s="852"/>
      <c r="ABW1" s="852"/>
      <c r="ABX1" s="852"/>
      <c r="ABY1" s="852"/>
      <c r="ABZ1" s="852"/>
      <c r="ACA1" s="852"/>
      <c r="ACB1" s="511">
        <f>ABS1+1</f>
        <v>83</v>
      </c>
      <c r="ACD1" s="852" t="str">
        <f>ABU1</f>
        <v>ENTRADA DEL MES DE ENERO 2020</v>
      </c>
      <c r="ACE1" s="852"/>
      <c r="ACF1" s="852"/>
      <c r="ACG1" s="852"/>
      <c r="ACH1" s="852"/>
      <c r="ACI1" s="852"/>
      <c r="ACJ1" s="852"/>
      <c r="ACK1" s="511">
        <f>ACB1+1</f>
        <v>84</v>
      </c>
      <c r="ACM1" s="852" t="str">
        <f>ACD1</f>
        <v>ENTRADA DEL MES DE ENERO 2020</v>
      </c>
      <c r="ACN1" s="852"/>
      <c r="ACO1" s="852"/>
      <c r="ACP1" s="852"/>
      <c r="ACQ1" s="852"/>
      <c r="ACR1" s="852"/>
      <c r="ACS1" s="852"/>
      <c r="ACT1" s="511">
        <f>ACK1+1</f>
        <v>85</v>
      </c>
      <c r="ACV1" s="852" t="str">
        <f>ACM1</f>
        <v>ENTRADA DEL MES DE ENERO 2020</v>
      </c>
      <c r="ACW1" s="852"/>
      <c r="ACX1" s="852"/>
      <c r="ACY1" s="852"/>
      <c r="ACZ1" s="852"/>
      <c r="ADA1" s="852"/>
      <c r="ADB1" s="852"/>
      <c r="ADC1" s="511">
        <f>ACT1+1</f>
        <v>86</v>
      </c>
    </row>
    <row r="2" spans="1:783" ht="17.25" thickTop="1" thickBot="1" x14ac:dyDescent="0.3">
      <c r="A2" s="512" t="s">
        <v>14</v>
      </c>
      <c r="B2" s="513" t="s">
        <v>0</v>
      </c>
      <c r="C2" s="514" t="s">
        <v>10</v>
      </c>
      <c r="D2" s="515"/>
      <c r="E2" s="490" t="s">
        <v>25</v>
      </c>
      <c r="F2" s="516" t="s">
        <v>3</v>
      </c>
      <c r="G2" s="517" t="s">
        <v>8</v>
      </c>
      <c r="H2" s="518" t="s">
        <v>5</v>
      </c>
      <c r="I2" s="513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519" t="s">
        <v>20</v>
      </c>
      <c r="R3" s="520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519" t="s">
        <v>20</v>
      </c>
      <c r="AA3" s="520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519" t="s">
        <v>20</v>
      </c>
      <c r="AJ3" s="520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519" t="s">
        <v>20</v>
      </c>
      <c r="AS3" s="520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519" t="s">
        <v>20</v>
      </c>
      <c r="BB3" s="520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519" t="s">
        <v>20</v>
      </c>
      <c r="BK3" s="520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519" t="s">
        <v>20</v>
      </c>
      <c r="BT3" s="520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519" t="s">
        <v>20</v>
      </c>
      <c r="CC3" s="520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519" t="s">
        <v>20</v>
      </c>
      <c r="CL3" s="520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519" t="s">
        <v>20</v>
      </c>
      <c r="CU3" s="520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519" t="s">
        <v>20</v>
      </c>
      <c r="DD3" s="520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519" t="s">
        <v>20</v>
      </c>
      <c r="DM3" s="520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519" t="s">
        <v>20</v>
      </c>
      <c r="DV3" s="520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519" t="s">
        <v>20</v>
      </c>
      <c r="EE3" s="520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519" t="s">
        <v>20</v>
      </c>
      <c r="EN3" s="520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519" t="s">
        <v>20</v>
      </c>
      <c r="EW3" s="520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519" t="s">
        <v>20</v>
      </c>
      <c r="FF3" s="520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519" t="s">
        <v>20</v>
      </c>
      <c r="FO3" s="520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519" t="s">
        <v>20</v>
      </c>
      <c r="FX3" s="520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519" t="s">
        <v>20</v>
      </c>
      <c r="GG3" s="520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521" t="s">
        <v>20</v>
      </c>
      <c r="GP3" s="520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519" t="s">
        <v>20</v>
      </c>
      <c r="GY3" s="520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519" t="s">
        <v>20</v>
      </c>
      <c r="HH3" s="520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519" t="s">
        <v>20</v>
      </c>
      <c r="HQ3" s="520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519" t="s">
        <v>20</v>
      </c>
      <c r="HZ3" s="520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519" t="s">
        <v>20</v>
      </c>
      <c r="II3" s="520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519" t="s">
        <v>20</v>
      </c>
      <c r="IR3" s="520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521" t="s">
        <v>20</v>
      </c>
      <c r="JA3" s="520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519" t="s">
        <v>20</v>
      </c>
      <c r="JJ3" s="520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519" t="s">
        <v>20</v>
      </c>
      <c r="JS3" s="520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519" t="s">
        <v>20</v>
      </c>
      <c r="KB3" s="520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519" t="s">
        <v>20</v>
      </c>
      <c r="KK3" s="520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519" t="s">
        <v>20</v>
      </c>
      <c r="KT3" s="520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519" t="s">
        <v>20</v>
      </c>
      <c r="LC3" s="520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519" t="s">
        <v>20</v>
      </c>
      <c r="LL3" s="520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519" t="s">
        <v>20</v>
      </c>
      <c r="LU3" s="520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519" t="s">
        <v>20</v>
      </c>
      <c r="MD3" s="520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519" t="s">
        <v>20</v>
      </c>
      <c r="MM3" s="520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519" t="s">
        <v>20</v>
      </c>
      <c r="MV3" s="520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519" t="s">
        <v>20</v>
      </c>
      <c r="NE3" s="520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519" t="s">
        <v>20</v>
      </c>
      <c r="NN3" s="520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519" t="s">
        <v>20</v>
      </c>
      <c r="NW3" s="520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519" t="s">
        <v>20</v>
      </c>
      <c r="OF3" s="520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519" t="s">
        <v>20</v>
      </c>
      <c r="OO3" s="520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519" t="s">
        <v>20</v>
      </c>
      <c r="OX3" s="520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519" t="s">
        <v>20</v>
      </c>
      <c r="PG3" s="520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519" t="s">
        <v>20</v>
      </c>
      <c r="PP3" s="520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519" t="s">
        <v>20</v>
      </c>
      <c r="PY3" s="520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519" t="s">
        <v>20</v>
      </c>
      <c r="QH3" s="520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519" t="s">
        <v>20</v>
      </c>
      <c r="QQ3" s="520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519" t="s">
        <v>20</v>
      </c>
      <c r="QZ3" s="520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519" t="s">
        <v>20</v>
      </c>
      <c r="RI3" s="520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519" t="s">
        <v>20</v>
      </c>
      <c r="RR3" s="520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519" t="s">
        <v>20</v>
      </c>
      <c r="SA3" s="520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519" t="s">
        <v>20</v>
      </c>
      <c r="SJ3" s="520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519" t="s">
        <v>20</v>
      </c>
      <c r="SS3" s="520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519" t="s">
        <v>20</v>
      </c>
      <c r="TB3" s="520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519" t="s">
        <v>20</v>
      </c>
      <c r="TK3" s="520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519" t="s">
        <v>20</v>
      </c>
      <c r="TT3" s="520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519" t="s">
        <v>20</v>
      </c>
      <c r="UC3" s="520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519" t="s">
        <v>20</v>
      </c>
      <c r="UL3" s="520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519" t="s">
        <v>20</v>
      </c>
      <c r="UU3" s="520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519" t="s">
        <v>20</v>
      </c>
      <c r="VD3" s="520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519" t="s">
        <v>20</v>
      </c>
      <c r="VM3" s="520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519" t="s">
        <v>20</v>
      </c>
      <c r="VV3" s="520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519" t="s">
        <v>20</v>
      </c>
      <c r="WE3" s="520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519" t="s">
        <v>20</v>
      </c>
      <c r="WN3" s="520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519" t="s">
        <v>20</v>
      </c>
      <c r="WW3" s="520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519" t="s">
        <v>20</v>
      </c>
      <c r="XF3" s="520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519" t="s">
        <v>20</v>
      </c>
      <c r="XO3" s="520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519" t="s">
        <v>20</v>
      </c>
      <c r="XX3" s="520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519" t="s">
        <v>20</v>
      </c>
      <c r="YG3" s="520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519" t="s">
        <v>20</v>
      </c>
      <c r="YP3" s="520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519" t="s">
        <v>20</v>
      </c>
      <c r="YY3" s="520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519" t="s">
        <v>20</v>
      </c>
      <c r="ZH3" s="520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519" t="s">
        <v>20</v>
      </c>
      <c r="ZQ3" s="520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519" t="s">
        <v>20</v>
      </c>
      <c r="ZZ3" s="520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519" t="s">
        <v>20</v>
      </c>
      <c r="AAI3" s="520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519" t="s">
        <v>20</v>
      </c>
      <c r="AAR3" s="520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519" t="s">
        <v>20</v>
      </c>
      <c r="ABA3" s="520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519" t="s">
        <v>20</v>
      </c>
      <c r="ABJ3" s="520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519" t="s">
        <v>20</v>
      </c>
      <c r="ABS3" s="520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519" t="s">
        <v>20</v>
      </c>
      <c r="ACB3" s="520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519" t="s">
        <v>20</v>
      </c>
      <c r="ACK3" s="520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519" t="s">
        <v>20</v>
      </c>
      <c r="ACT3" s="520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519" t="s">
        <v>20</v>
      </c>
      <c r="ADC3" s="520" t="s">
        <v>6</v>
      </c>
    </row>
    <row r="4" spans="1:783" ht="16.5" customHeight="1" thickTop="1" x14ac:dyDescent="0.25">
      <c r="A4" s="153">
        <v>1</v>
      </c>
      <c r="B4" s="755" t="str">
        <f>K5</f>
        <v>IDEAL TRADING</v>
      </c>
      <c r="C4" s="755" t="str">
        <f t="shared" ref="C4:I4" si="0">L5</f>
        <v>SIOUX</v>
      </c>
      <c r="D4" s="756" t="str">
        <f t="shared" si="0"/>
        <v>PED. 50648110</v>
      </c>
      <c r="E4" s="151">
        <f t="shared" si="0"/>
        <v>43956</v>
      </c>
      <c r="F4" s="95">
        <f t="shared" si="0"/>
        <v>18849.61</v>
      </c>
      <c r="G4" s="81">
        <f t="shared" si="0"/>
        <v>21</v>
      </c>
      <c r="H4" s="49">
        <f t="shared" si="0"/>
        <v>18933.5</v>
      </c>
      <c r="I4" s="115">
        <f t="shared" si="0"/>
        <v>-83.889999999999418</v>
      </c>
      <c r="L4" s="84" t="s">
        <v>23</v>
      </c>
      <c r="Q4" s="499"/>
      <c r="U4" s="84" t="s">
        <v>23</v>
      </c>
      <c r="Z4" s="499"/>
      <c r="AD4" s="84" t="s">
        <v>23</v>
      </c>
      <c r="AI4" s="499"/>
      <c r="AM4" s="84" t="s">
        <v>23</v>
      </c>
      <c r="AR4" s="81"/>
      <c r="AV4" s="81" t="s">
        <v>23</v>
      </c>
      <c r="BA4" s="499"/>
      <c r="BE4" s="84" t="s">
        <v>23</v>
      </c>
      <c r="BJ4" s="81"/>
      <c r="BN4" s="84" t="s">
        <v>23</v>
      </c>
      <c r="BS4" s="499"/>
      <c r="BW4" s="84" t="s">
        <v>23</v>
      </c>
      <c r="CB4" s="499"/>
      <c r="CF4" s="84" t="s">
        <v>23</v>
      </c>
      <c r="CK4" s="81"/>
      <c r="CO4" s="84" t="s">
        <v>23</v>
      </c>
      <c r="CT4" s="499"/>
      <c r="CX4" s="84" t="s">
        <v>23</v>
      </c>
      <c r="DC4" s="499"/>
      <c r="DG4" s="84" t="s">
        <v>23</v>
      </c>
      <c r="DL4" s="499"/>
      <c r="DP4" s="84" t="s">
        <v>23</v>
      </c>
      <c r="DU4" s="139"/>
      <c r="DY4" s="84" t="s">
        <v>23</v>
      </c>
      <c r="ED4" s="139"/>
      <c r="EH4" s="84" t="s">
        <v>225</v>
      </c>
      <c r="EM4" s="81"/>
      <c r="EQ4" s="81" t="s">
        <v>23</v>
      </c>
      <c r="ET4" s="104"/>
      <c r="EU4" s="145"/>
      <c r="EV4" s="499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499"/>
      <c r="GA4" s="84" t="s">
        <v>23</v>
      </c>
      <c r="GF4" s="499"/>
      <c r="GJ4" s="84" t="s">
        <v>23</v>
      </c>
      <c r="GO4" s="499"/>
      <c r="GP4" s="81"/>
      <c r="GS4" s="84" t="s">
        <v>23</v>
      </c>
      <c r="GX4" s="499"/>
      <c r="HB4" s="84" t="s">
        <v>23</v>
      </c>
      <c r="HG4" s="499"/>
      <c r="HI4" s="84" t="s">
        <v>52</v>
      </c>
      <c r="HJ4" s="84" t="s">
        <v>37</v>
      </c>
      <c r="HK4" s="84" t="s">
        <v>23</v>
      </c>
      <c r="HP4" s="499"/>
      <c r="HT4" s="84" t="s">
        <v>23</v>
      </c>
      <c r="HY4" s="499"/>
      <c r="IC4" s="84" t="s">
        <v>23</v>
      </c>
      <c r="IH4" s="499"/>
      <c r="II4" s="115"/>
      <c r="IL4" s="84" t="s">
        <v>23</v>
      </c>
      <c r="IQ4" s="419"/>
      <c r="IU4" s="84" t="s">
        <v>23</v>
      </c>
      <c r="IX4" s="84" t="s">
        <v>55</v>
      </c>
      <c r="IZ4" s="499"/>
      <c r="JA4" s="171"/>
      <c r="JD4" s="84" t="s">
        <v>23</v>
      </c>
      <c r="JI4" s="499"/>
      <c r="JL4" s="81"/>
      <c r="JM4" s="81" t="s">
        <v>23</v>
      </c>
      <c r="JR4" s="81"/>
      <c r="JS4" s="143"/>
      <c r="JV4" s="84" t="s">
        <v>23</v>
      </c>
      <c r="JX4" s="150"/>
      <c r="KA4" s="245"/>
      <c r="KE4" s="84" t="s">
        <v>23</v>
      </c>
      <c r="KJ4" s="499"/>
      <c r="KK4" s="115"/>
      <c r="KN4" s="84" t="s">
        <v>23</v>
      </c>
      <c r="KS4" s="499"/>
      <c r="KW4" s="84" t="s">
        <v>23</v>
      </c>
      <c r="LB4" s="499"/>
      <c r="LF4" s="84" t="s">
        <v>23</v>
      </c>
      <c r="LK4" s="499"/>
      <c r="LO4" s="84" t="s">
        <v>23</v>
      </c>
      <c r="LT4" s="499"/>
      <c r="LX4" s="84" t="s">
        <v>23</v>
      </c>
      <c r="MC4" s="499"/>
      <c r="MG4" s="84" t="s">
        <v>23</v>
      </c>
      <c r="ML4" s="499"/>
      <c r="MP4" s="84" t="s">
        <v>23</v>
      </c>
      <c r="MU4" s="499"/>
      <c r="MY4" s="84" t="s">
        <v>23</v>
      </c>
      <c r="ND4" s="245"/>
      <c r="NH4" s="84" t="s">
        <v>23</v>
      </c>
      <c r="NM4" s="499"/>
      <c r="NQ4" s="84" t="s">
        <v>23</v>
      </c>
      <c r="NV4" s="499"/>
      <c r="NZ4" s="84" t="s">
        <v>23</v>
      </c>
      <c r="OE4" s="499"/>
      <c r="OI4" s="84" t="s">
        <v>23</v>
      </c>
      <c r="ON4" s="499"/>
      <c r="OR4" s="84" t="s">
        <v>23</v>
      </c>
      <c r="OW4" s="499"/>
      <c r="PA4" s="84" t="s">
        <v>23</v>
      </c>
      <c r="PF4" s="499"/>
      <c r="PJ4" s="84" t="s">
        <v>23</v>
      </c>
      <c r="PO4" s="499"/>
      <c r="PS4" s="84" t="s">
        <v>23</v>
      </c>
      <c r="PX4" s="499"/>
      <c r="QB4" s="84" t="s">
        <v>23</v>
      </c>
      <c r="QG4" s="499"/>
      <c r="QK4" s="84" t="s">
        <v>23</v>
      </c>
      <c r="QP4" s="499"/>
      <c r="QT4" s="84" t="s">
        <v>23</v>
      </c>
      <c r="QY4" s="499"/>
      <c r="RC4" s="84" t="s">
        <v>23</v>
      </c>
      <c r="RH4" s="499"/>
      <c r="RL4" s="84" t="s">
        <v>23</v>
      </c>
      <c r="RQ4" s="499"/>
      <c r="RU4" s="84" t="s">
        <v>23</v>
      </c>
      <c r="RZ4" s="499"/>
      <c r="SD4" s="84" t="s">
        <v>23</v>
      </c>
      <c r="SI4" s="499"/>
      <c r="SM4" s="84" t="s">
        <v>23</v>
      </c>
      <c r="SR4" s="499"/>
      <c r="SV4" s="84" t="s">
        <v>23</v>
      </c>
      <c r="TA4" s="499"/>
      <c r="TE4" s="84" t="s">
        <v>23</v>
      </c>
      <c r="TJ4" s="499"/>
      <c r="TN4" s="84" t="s">
        <v>23</v>
      </c>
      <c r="TS4" s="499"/>
      <c r="TW4" s="84" t="s">
        <v>23</v>
      </c>
      <c r="UB4" s="499"/>
      <c r="UF4" s="84" t="s">
        <v>23</v>
      </c>
      <c r="UK4" s="499"/>
      <c r="UO4" s="84" t="s">
        <v>23</v>
      </c>
      <c r="UT4" s="499"/>
      <c r="UX4" s="84" t="s">
        <v>23</v>
      </c>
      <c r="VC4" s="499"/>
      <c r="VG4" s="84" t="s">
        <v>23</v>
      </c>
      <c r="VL4" s="499"/>
      <c r="VP4" s="84" t="s">
        <v>23</v>
      </c>
      <c r="VU4" s="499"/>
      <c r="VY4" s="84" t="s">
        <v>23</v>
      </c>
      <c r="WD4" s="499"/>
      <c r="WH4" s="84" t="s">
        <v>23</v>
      </c>
      <c r="WM4" s="499"/>
      <c r="WQ4" s="84" t="s">
        <v>23</v>
      </c>
      <c r="WV4" s="499"/>
      <c r="WZ4" s="84" t="s">
        <v>23</v>
      </c>
      <c r="XE4" s="499"/>
      <c r="XI4" s="84" t="s">
        <v>23</v>
      </c>
      <c r="XN4" s="499"/>
      <c r="XR4" s="84" t="s">
        <v>23</v>
      </c>
      <c r="XW4" s="499"/>
      <c r="YA4" s="84" t="s">
        <v>23</v>
      </c>
      <c r="YF4" s="499"/>
      <c r="YJ4" s="84" t="s">
        <v>23</v>
      </c>
      <c r="YO4" s="499"/>
      <c r="YS4" s="84" t="s">
        <v>23</v>
      </c>
      <c r="YX4" s="499"/>
      <c r="ZB4" s="84" t="s">
        <v>23</v>
      </c>
      <c r="ZG4" s="499"/>
      <c r="ZK4" s="84" t="s">
        <v>23</v>
      </c>
      <c r="ZP4" s="499"/>
      <c r="ZT4" s="84" t="s">
        <v>23</v>
      </c>
      <c r="ZY4" s="499"/>
      <c r="AAC4" s="84" t="s">
        <v>23</v>
      </c>
      <c r="AAH4" s="499"/>
      <c r="AAL4" s="84" t="s">
        <v>23</v>
      </c>
      <c r="AAQ4" s="499"/>
      <c r="AAU4" s="84" t="s">
        <v>23</v>
      </c>
      <c r="AAZ4" s="499"/>
      <c r="ABD4" s="84" t="s">
        <v>23</v>
      </c>
      <c r="ABI4" s="499"/>
      <c r="ABM4" s="84" t="s">
        <v>23</v>
      </c>
      <c r="ABR4" s="499"/>
      <c r="ABV4" s="84" t="s">
        <v>23</v>
      </c>
      <c r="ACA4" s="499"/>
      <c r="ACE4" s="84" t="s">
        <v>23</v>
      </c>
      <c r="ACJ4" s="499"/>
      <c r="ACN4" s="84" t="s">
        <v>23</v>
      </c>
      <c r="ACS4" s="499"/>
      <c r="ACW4" s="84" t="s">
        <v>23</v>
      </c>
      <c r="ADB4" s="499"/>
    </row>
    <row r="5" spans="1:783" ht="15.75" customHeight="1" x14ac:dyDescent="0.25">
      <c r="A5" s="153">
        <v>2</v>
      </c>
      <c r="B5" s="755" t="str">
        <f t="shared" ref="B5:I5" si="1">T5</f>
        <v>ALLIANCE PRICE</v>
      </c>
      <c r="C5" s="755" t="str">
        <f t="shared" si="1"/>
        <v>Smithfield</v>
      </c>
      <c r="D5" s="756" t="str">
        <f t="shared" si="1"/>
        <v>PED. 50638901</v>
      </c>
      <c r="E5" s="151">
        <f t="shared" si="1"/>
        <v>43956</v>
      </c>
      <c r="F5" s="95">
        <f t="shared" si="1"/>
        <v>18283.54</v>
      </c>
      <c r="G5" s="81">
        <f t="shared" si="1"/>
        <v>20</v>
      </c>
      <c r="H5" s="49">
        <f t="shared" si="1"/>
        <v>18577.34</v>
      </c>
      <c r="I5" s="115">
        <f t="shared" si="1"/>
        <v>-293.79999999999927</v>
      </c>
      <c r="K5" s="305" t="s">
        <v>97</v>
      </c>
      <c r="L5" s="653" t="s">
        <v>98</v>
      </c>
      <c r="M5" s="306" t="s">
        <v>150</v>
      </c>
      <c r="N5" s="308">
        <v>43956</v>
      </c>
      <c r="O5" s="309">
        <v>18849.61</v>
      </c>
      <c r="P5" s="306">
        <v>21</v>
      </c>
      <c r="Q5" s="304">
        <v>18933.5</v>
      </c>
      <c r="R5" s="154">
        <f>O5-Q5</f>
        <v>-83.889999999999418</v>
      </c>
      <c r="S5" s="305"/>
      <c r="T5" s="305" t="s">
        <v>88</v>
      </c>
      <c r="U5" s="717" t="s">
        <v>94</v>
      </c>
      <c r="V5" s="310" t="s">
        <v>151</v>
      </c>
      <c r="W5" s="311">
        <v>43956</v>
      </c>
      <c r="X5" s="309">
        <v>18283.54</v>
      </c>
      <c r="Y5" s="306">
        <v>20</v>
      </c>
      <c r="Z5" s="799">
        <v>18577.34</v>
      </c>
      <c r="AA5" s="154">
        <f>X5-Z5</f>
        <v>-293.79999999999927</v>
      </c>
      <c r="AB5" s="305"/>
      <c r="AC5" s="305" t="s">
        <v>170</v>
      </c>
      <c r="AD5" s="786" t="s">
        <v>172</v>
      </c>
      <c r="AE5" s="310" t="s">
        <v>171</v>
      </c>
      <c r="AF5" s="308">
        <v>43959</v>
      </c>
      <c r="AG5" s="309">
        <v>18800.169999999998</v>
      </c>
      <c r="AH5" s="306">
        <v>21</v>
      </c>
      <c r="AI5" s="793">
        <v>18931.2</v>
      </c>
      <c r="AJ5" s="154">
        <f>AG5-AI5</f>
        <v>-131.03000000000247</v>
      </c>
      <c r="AK5" s="305"/>
      <c r="AL5" s="305" t="s">
        <v>170</v>
      </c>
      <c r="AM5" s="786" t="s">
        <v>172</v>
      </c>
      <c r="AN5" s="310" t="s">
        <v>173</v>
      </c>
      <c r="AO5" s="308">
        <v>43960</v>
      </c>
      <c r="AP5" s="309">
        <v>19077.75</v>
      </c>
      <c r="AQ5" s="306">
        <v>21</v>
      </c>
      <c r="AR5" s="793">
        <v>19228.2</v>
      </c>
      <c r="AS5" s="154">
        <f>AP5-AR5</f>
        <v>-150.45000000000073</v>
      </c>
      <c r="AT5" s="305"/>
      <c r="AU5" s="305" t="s">
        <v>97</v>
      </c>
      <c r="AV5" s="787" t="s">
        <v>98</v>
      </c>
      <c r="AW5" s="307" t="s">
        <v>174</v>
      </c>
      <c r="AX5" s="308">
        <v>43963</v>
      </c>
      <c r="AY5" s="309">
        <v>18703.810000000001</v>
      </c>
      <c r="AZ5" s="306">
        <v>21</v>
      </c>
      <c r="BA5" s="793">
        <v>18806.5</v>
      </c>
      <c r="BB5" s="154">
        <f>AY5-BA5</f>
        <v>-102.68999999999869</v>
      </c>
      <c r="BC5" s="305"/>
      <c r="BD5" s="305" t="s">
        <v>170</v>
      </c>
      <c r="BE5" s="788" t="s">
        <v>172</v>
      </c>
      <c r="BF5" s="307" t="s">
        <v>175</v>
      </c>
      <c r="BG5" s="308">
        <v>43964</v>
      </c>
      <c r="BH5" s="309">
        <v>18847.599999999999</v>
      </c>
      <c r="BI5" s="306">
        <v>21</v>
      </c>
      <c r="BJ5" s="793">
        <v>19009.2</v>
      </c>
      <c r="BK5" s="154">
        <f>BH5-BJ5</f>
        <v>-161.60000000000218</v>
      </c>
      <c r="BL5" s="305"/>
      <c r="BM5" s="305" t="s">
        <v>97</v>
      </c>
      <c r="BN5" s="787" t="s">
        <v>98</v>
      </c>
      <c r="BO5" s="310" t="s">
        <v>176</v>
      </c>
      <c r="BP5" s="311">
        <v>43965</v>
      </c>
      <c r="BQ5" s="309">
        <v>18607.14</v>
      </c>
      <c r="BR5" s="306">
        <v>20</v>
      </c>
      <c r="BS5" s="793">
        <v>18709</v>
      </c>
      <c r="BT5" s="154">
        <f>BQ5-BS5</f>
        <v>-101.86000000000058</v>
      </c>
      <c r="BU5" s="305"/>
      <c r="BV5" s="313" t="s">
        <v>170</v>
      </c>
      <c r="BW5" s="788" t="s">
        <v>172</v>
      </c>
      <c r="BX5" s="307" t="s">
        <v>177</v>
      </c>
      <c r="BY5" s="311">
        <v>43965</v>
      </c>
      <c r="BZ5" s="309">
        <v>18894.009999999998</v>
      </c>
      <c r="CA5" s="306">
        <v>21</v>
      </c>
      <c r="CB5" s="793">
        <v>18902</v>
      </c>
      <c r="CC5" s="154">
        <f>BZ5-CB5</f>
        <v>-7.9900000000016007</v>
      </c>
      <c r="CD5" s="305"/>
      <c r="CE5" s="849" t="s">
        <v>187</v>
      </c>
      <c r="CF5" s="788" t="s">
        <v>178</v>
      </c>
      <c r="CG5" s="307" t="s">
        <v>179</v>
      </c>
      <c r="CH5" s="311">
        <v>43966</v>
      </c>
      <c r="CI5" s="309">
        <v>19188.38</v>
      </c>
      <c r="CJ5" s="306">
        <v>21</v>
      </c>
      <c r="CK5" s="793">
        <v>19217</v>
      </c>
      <c r="CL5" s="154">
        <f>CI5-CK5</f>
        <v>-28.619999999998981</v>
      </c>
      <c r="CM5" s="305"/>
      <c r="CN5" s="849" t="s">
        <v>88</v>
      </c>
      <c r="CO5" s="791" t="s">
        <v>207</v>
      </c>
      <c r="CP5" s="307" t="s">
        <v>208</v>
      </c>
      <c r="CQ5" s="311">
        <v>43970</v>
      </c>
      <c r="CR5" s="309">
        <v>18626.849999999999</v>
      </c>
      <c r="CS5" s="306">
        <v>20</v>
      </c>
      <c r="CT5" s="793">
        <v>18610</v>
      </c>
      <c r="CU5" s="154">
        <f>CR5-CT5</f>
        <v>16.849999999998545</v>
      </c>
      <c r="CV5" s="305"/>
      <c r="CW5" s="305" t="s">
        <v>170</v>
      </c>
      <c r="CX5" s="788" t="s">
        <v>172</v>
      </c>
      <c r="CY5" s="310" t="s">
        <v>209</v>
      </c>
      <c r="CZ5" s="311">
        <v>43972</v>
      </c>
      <c r="DA5" s="309">
        <v>18976.32</v>
      </c>
      <c r="DB5" s="306">
        <v>21</v>
      </c>
      <c r="DC5" s="793">
        <v>19041.7</v>
      </c>
      <c r="DD5" s="154">
        <f>DA5-DC5</f>
        <v>-65.380000000001019</v>
      </c>
      <c r="DE5" s="305"/>
      <c r="DF5" s="305" t="s">
        <v>170</v>
      </c>
      <c r="DG5" s="788" t="s">
        <v>172</v>
      </c>
      <c r="DH5" s="310" t="s">
        <v>210</v>
      </c>
      <c r="DI5" s="311">
        <v>43972</v>
      </c>
      <c r="DJ5" s="309">
        <v>18878.669999999998</v>
      </c>
      <c r="DK5" s="306">
        <v>21</v>
      </c>
      <c r="DL5" s="793">
        <v>18925.8</v>
      </c>
      <c r="DM5" s="154">
        <f>DJ5-DL5</f>
        <v>-47.130000000001019</v>
      </c>
      <c r="DN5" s="305"/>
      <c r="DO5" s="305" t="s">
        <v>170</v>
      </c>
      <c r="DP5" s="786" t="s">
        <v>172</v>
      </c>
      <c r="DQ5" s="310" t="s">
        <v>211</v>
      </c>
      <c r="DR5" s="311">
        <v>43974</v>
      </c>
      <c r="DS5" s="309">
        <v>18882.82</v>
      </c>
      <c r="DT5" s="306">
        <v>21</v>
      </c>
      <c r="DU5" s="793">
        <v>18953.7</v>
      </c>
      <c r="DV5" s="154">
        <f>DS5-DU5</f>
        <v>-70.880000000001019</v>
      </c>
      <c r="DW5" s="305" t="s">
        <v>60</v>
      </c>
      <c r="DX5" s="305" t="s">
        <v>97</v>
      </c>
      <c r="DY5" s="653" t="s">
        <v>98</v>
      </c>
      <c r="DZ5" s="310" t="s">
        <v>224</v>
      </c>
      <c r="EA5" s="311">
        <v>43978</v>
      </c>
      <c r="EB5" s="309">
        <v>18349.54</v>
      </c>
      <c r="EC5" s="306">
        <v>20</v>
      </c>
      <c r="ED5" s="793">
        <v>18444</v>
      </c>
      <c r="EE5" s="154">
        <f>EB5-ED5</f>
        <v>-94.459999999999127</v>
      </c>
      <c r="EF5" s="305"/>
      <c r="EG5" s="305" t="s">
        <v>170</v>
      </c>
      <c r="EH5" s="786" t="s">
        <v>172</v>
      </c>
      <c r="EI5" s="310" t="s">
        <v>226</v>
      </c>
      <c r="EJ5" s="311">
        <v>43978</v>
      </c>
      <c r="EK5" s="309">
        <v>18282.990000000002</v>
      </c>
      <c r="EL5" s="306">
        <v>21</v>
      </c>
      <c r="EM5" s="799">
        <v>18308</v>
      </c>
      <c r="EN5" s="154">
        <f>EK5-EM5</f>
        <v>-25.009999999998399</v>
      </c>
      <c r="EO5" s="305"/>
      <c r="EP5" s="305" t="s">
        <v>170</v>
      </c>
      <c r="EQ5" s="786" t="s">
        <v>172</v>
      </c>
      <c r="ER5" s="310" t="s">
        <v>227</v>
      </c>
      <c r="ES5" s="311">
        <v>43979</v>
      </c>
      <c r="ET5" s="309">
        <v>18281.560000000001</v>
      </c>
      <c r="EU5" s="306">
        <v>21</v>
      </c>
      <c r="EV5" s="799">
        <v>18282.5</v>
      </c>
      <c r="EW5" s="154">
        <f>ET5-EV5</f>
        <v>-0.93999999999869033</v>
      </c>
      <c r="EX5" s="305"/>
      <c r="EY5" s="849" t="s">
        <v>170</v>
      </c>
      <c r="EZ5" s="786" t="s">
        <v>172</v>
      </c>
      <c r="FA5" s="310" t="s">
        <v>228</v>
      </c>
      <c r="FB5" s="311">
        <v>43980</v>
      </c>
      <c r="FC5" s="309">
        <v>18837.900000000001</v>
      </c>
      <c r="FD5" s="306">
        <v>21</v>
      </c>
      <c r="FE5" s="793">
        <v>18785.900000000001</v>
      </c>
      <c r="FF5" s="154">
        <f>FC5-FE5</f>
        <v>52</v>
      </c>
      <c r="FG5" s="305"/>
      <c r="FH5" s="305" t="s">
        <v>97</v>
      </c>
      <c r="FI5" s="653" t="s">
        <v>98</v>
      </c>
      <c r="FJ5" s="312" t="s">
        <v>242</v>
      </c>
      <c r="FK5" s="311">
        <v>43981</v>
      </c>
      <c r="FL5" s="309">
        <v>19011.21</v>
      </c>
      <c r="FM5" s="306">
        <v>21</v>
      </c>
      <c r="FN5" s="793">
        <v>19037.5</v>
      </c>
      <c r="FO5" s="154">
        <f>FL5-FN5</f>
        <v>-26.290000000000873</v>
      </c>
      <c r="FP5" s="305"/>
      <c r="FQ5" s="305"/>
      <c r="FR5" s="306"/>
      <c r="FS5" s="310"/>
      <c r="FT5" s="308"/>
      <c r="FU5" s="309"/>
      <c r="FV5" s="306"/>
      <c r="FW5" s="304"/>
      <c r="FX5" s="154">
        <f>FU5-FW5</f>
        <v>0</v>
      </c>
      <c r="FY5" s="305"/>
      <c r="FZ5" s="305"/>
      <c r="GA5" s="306"/>
      <c r="GB5" s="306"/>
      <c r="GC5" s="308"/>
      <c r="GD5" s="309"/>
      <c r="GE5" s="306"/>
      <c r="GF5" s="304"/>
      <c r="GG5" s="154">
        <f>GD5-GF5</f>
        <v>0</v>
      </c>
      <c r="GH5" s="305"/>
      <c r="GI5" s="305"/>
      <c r="GJ5" s="306"/>
      <c r="GK5" s="310"/>
      <c r="GL5" s="308"/>
      <c r="GM5" s="309"/>
      <c r="GN5" s="306"/>
      <c r="GO5" s="304"/>
      <c r="GP5" s="154">
        <f>GM5-GO5</f>
        <v>0</v>
      </c>
      <c r="GQ5" s="305"/>
      <c r="GR5" s="305"/>
      <c r="GS5" s="306"/>
      <c r="GT5" s="310"/>
      <c r="GU5" s="311"/>
      <c r="GV5" s="309"/>
      <c r="GW5" s="306"/>
      <c r="GX5" s="347"/>
      <c r="GY5" s="154">
        <f>GV5-GX5</f>
        <v>0</v>
      </c>
      <c r="GZ5" s="305"/>
      <c r="HA5" s="305"/>
      <c r="HB5" s="306"/>
      <c r="HC5" s="310"/>
      <c r="HD5" s="311"/>
      <c r="HE5" s="309"/>
      <c r="HF5" s="306"/>
      <c r="HG5" s="304"/>
      <c r="HH5" s="154">
        <f>HE5-HG5</f>
        <v>0</v>
      </c>
      <c r="HI5" s="305"/>
      <c r="HJ5" s="654"/>
      <c r="HK5" s="695"/>
      <c r="HL5" s="312"/>
      <c r="HM5" s="308"/>
      <c r="HN5" s="309"/>
      <c r="HO5" s="306"/>
      <c r="HP5" s="304"/>
      <c r="HQ5" s="154">
        <f>HN5-HP5</f>
        <v>0</v>
      </c>
      <c r="HR5" s="305"/>
      <c r="HS5" s="305"/>
      <c r="HT5" s="306"/>
      <c r="HU5" s="312"/>
      <c r="HV5" s="311"/>
      <c r="HW5" s="309"/>
      <c r="HX5" s="306"/>
      <c r="HY5" s="304"/>
      <c r="HZ5" s="154">
        <f>HW5-HY5</f>
        <v>0</v>
      </c>
      <c r="IA5" s="305"/>
      <c r="IB5" s="849"/>
      <c r="IC5" s="697"/>
      <c r="ID5" s="310"/>
      <c r="IE5" s="311"/>
      <c r="IF5" s="309"/>
      <c r="IG5" s="306"/>
      <c r="IH5" s="347"/>
      <c r="II5" s="154">
        <f>IF5-IH5</f>
        <v>0</v>
      </c>
      <c r="IJ5" s="305"/>
      <c r="IK5" s="849"/>
      <c r="IL5" s="306"/>
      <c r="IM5" s="312"/>
      <c r="IN5" s="311"/>
      <c r="IO5" s="309"/>
      <c r="IP5" s="306"/>
      <c r="IQ5" s="304"/>
      <c r="IR5" s="154">
        <f>IO5-IQ5</f>
        <v>0</v>
      </c>
      <c r="IS5" s="305"/>
      <c r="IT5" s="305"/>
      <c r="IU5" s="306"/>
      <c r="IV5" s="307"/>
      <c r="IW5" s="308"/>
      <c r="IX5" s="309"/>
      <c r="IY5" s="306"/>
      <c r="IZ5" s="304"/>
      <c r="JA5" s="154">
        <f>IX5-IZ5</f>
        <v>0</v>
      </c>
      <c r="JB5" s="305"/>
      <c r="JC5" s="305"/>
      <c r="JD5" s="306"/>
      <c r="JE5" s="310"/>
      <c r="JF5" s="308"/>
      <c r="JG5" s="309"/>
      <c r="JH5" s="306"/>
      <c r="JI5" s="304"/>
      <c r="JJ5" s="154">
        <f>JG5-JI5</f>
        <v>0</v>
      </c>
      <c r="JK5" s="305"/>
      <c r="JL5" s="313"/>
      <c r="JM5" s="306"/>
      <c r="JN5" s="307"/>
      <c r="JO5" s="308"/>
      <c r="JP5" s="309"/>
      <c r="JQ5" s="306"/>
      <c r="JR5" s="304"/>
      <c r="JS5" s="154">
        <f>JP5-JR5</f>
        <v>0</v>
      </c>
      <c r="JT5" s="305" t="s">
        <v>41</v>
      </c>
      <c r="JU5" s="305"/>
      <c r="JV5" s="306"/>
      <c r="JW5" s="310"/>
      <c r="JX5" s="311"/>
      <c r="JY5" s="309"/>
      <c r="JZ5" s="306"/>
      <c r="KA5" s="304"/>
      <c r="KB5" s="154">
        <f>JY5-KA5</f>
        <v>0</v>
      </c>
      <c r="KD5" s="305"/>
      <c r="KE5" s="306"/>
      <c r="KF5" s="307"/>
      <c r="KG5" s="311"/>
      <c r="KH5" s="309"/>
      <c r="KI5" s="306"/>
      <c r="KJ5" s="304"/>
      <c r="KK5" s="154">
        <f>KH5-KJ5</f>
        <v>0</v>
      </c>
      <c r="KL5" s="84" t="s">
        <v>41</v>
      </c>
      <c r="KM5" s="305"/>
      <c r="KN5" s="306"/>
      <c r="KO5" s="307"/>
      <c r="KP5" s="308"/>
      <c r="KQ5" s="309"/>
      <c r="KR5" s="306"/>
      <c r="KS5" s="304"/>
      <c r="KT5" s="154">
        <f>KQ5-KS5</f>
        <v>0</v>
      </c>
      <c r="KV5" s="305"/>
      <c r="KW5" s="306"/>
      <c r="KX5" s="307"/>
      <c r="KY5" s="308"/>
      <c r="KZ5" s="309"/>
      <c r="LA5" s="306"/>
      <c r="LB5" s="304"/>
      <c r="LC5" s="154">
        <f>KZ5-LB5</f>
        <v>0</v>
      </c>
      <c r="LE5" s="305"/>
      <c r="LF5" s="306"/>
      <c r="LG5" s="310"/>
      <c r="LH5" s="308"/>
      <c r="LI5" s="309"/>
      <c r="LJ5" s="306"/>
      <c r="LK5" s="304"/>
      <c r="LL5" s="154">
        <f>LI5-LK5</f>
        <v>0</v>
      </c>
      <c r="LN5" s="305"/>
      <c r="LO5" s="306"/>
      <c r="LP5" s="310"/>
      <c r="LQ5" s="308"/>
      <c r="LR5" s="309"/>
      <c r="LS5" s="306"/>
      <c r="LT5" s="304"/>
      <c r="LU5" s="154">
        <f>LR5-LT5</f>
        <v>0</v>
      </c>
      <c r="LW5" s="305"/>
      <c r="LX5" s="306"/>
      <c r="LY5" s="307"/>
      <c r="LZ5" s="308"/>
      <c r="MA5" s="309"/>
      <c r="MB5" s="306"/>
      <c r="MC5" s="304"/>
      <c r="MD5" s="154">
        <f>MA5-MC5</f>
        <v>0</v>
      </c>
      <c r="MF5" s="487"/>
      <c r="MG5" s="306"/>
      <c r="MH5" s="307"/>
      <c r="MI5" s="308"/>
      <c r="MJ5" s="309"/>
      <c r="MK5" s="306"/>
      <c r="ML5" s="304"/>
      <c r="MM5" s="154">
        <f>MJ5-ML5</f>
        <v>0</v>
      </c>
      <c r="MO5" s="305"/>
      <c r="MP5" s="306"/>
      <c r="MQ5" s="310"/>
      <c r="MR5" s="308"/>
      <c r="MS5" s="309"/>
      <c r="MT5" s="306"/>
      <c r="MU5" s="304"/>
      <c r="MV5" s="154">
        <f>MS5-MU5</f>
        <v>0</v>
      </c>
      <c r="MX5" s="305"/>
      <c r="MY5" s="306"/>
      <c r="MZ5" s="307"/>
      <c r="NA5" s="308"/>
      <c r="NB5" s="309"/>
      <c r="NC5" s="306"/>
      <c r="ND5" s="304"/>
      <c r="NE5" s="154">
        <f>NB5-ND5</f>
        <v>0</v>
      </c>
      <c r="NG5" s="305"/>
      <c r="NH5" s="306"/>
      <c r="NI5" s="307"/>
      <c r="NJ5" s="311"/>
      <c r="NK5" s="309"/>
      <c r="NL5" s="306"/>
      <c r="NM5" s="304"/>
      <c r="NN5" s="154">
        <f>NK5-NM5</f>
        <v>0</v>
      </c>
      <c r="NP5" s="305"/>
      <c r="NQ5" s="306"/>
      <c r="NR5" s="310"/>
      <c r="NS5" s="308"/>
      <c r="NT5" s="309"/>
      <c r="NU5" s="306"/>
      <c r="NV5" s="304"/>
      <c r="NW5" s="154">
        <f>NT5-NV5</f>
        <v>0</v>
      </c>
      <c r="NY5" s="305"/>
      <c r="NZ5" s="306"/>
      <c r="OA5" s="307"/>
      <c r="OB5" s="311"/>
      <c r="OC5" s="309"/>
      <c r="OD5" s="306"/>
      <c r="OE5" s="304"/>
      <c r="OF5" s="154">
        <f>OC5-OE5</f>
        <v>0</v>
      </c>
      <c r="OH5" s="305"/>
      <c r="OI5" s="306"/>
      <c r="OJ5" s="307"/>
      <c r="OK5" s="308"/>
      <c r="OL5" s="309"/>
      <c r="OM5" s="306"/>
      <c r="ON5" s="304"/>
      <c r="OO5" s="154">
        <f>OL5-ON5</f>
        <v>0</v>
      </c>
      <c r="OQ5" s="305"/>
      <c r="OR5" s="306"/>
      <c r="OS5" s="307"/>
      <c r="OT5" s="311"/>
      <c r="OU5" s="309"/>
      <c r="OV5" s="306"/>
      <c r="OW5" s="304"/>
      <c r="OX5" s="154">
        <f>OU5-OW5</f>
        <v>0</v>
      </c>
      <c r="OZ5" s="305"/>
      <c r="PA5" s="306"/>
      <c r="PB5" s="310"/>
      <c r="PC5" s="311"/>
      <c r="PD5" s="309"/>
      <c r="PE5" s="306"/>
      <c r="PF5" s="304"/>
      <c r="PG5" s="154">
        <f>PD5-PF5</f>
        <v>0</v>
      </c>
      <c r="PI5" s="305"/>
      <c r="PJ5" s="306"/>
      <c r="PK5" s="307"/>
      <c r="PL5" s="311"/>
      <c r="PM5" s="309"/>
      <c r="PN5" s="306"/>
      <c r="PO5" s="304"/>
      <c r="PP5" s="154">
        <f>PM5-PO5</f>
        <v>0</v>
      </c>
      <c r="PR5" s="305"/>
      <c r="PS5" s="486"/>
      <c r="PT5" s="307"/>
      <c r="PU5" s="308"/>
      <c r="PV5" s="309"/>
      <c r="PW5" s="306"/>
      <c r="PX5" s="304"/>
      <c r="PY5" s="154">
        <f>PV5-PX5</f>
        <v>0</v>
      </c>
      <c r="QA5" s="305"/>
      <c r="QB5" s="486"/>
      <c r="QC5" s="307"/>
      <c r="QD5" s="311"/>
      <c r="QE5" s="309"/>
      <c r="QF5" s="306"/>
      <c r="QG5" s="304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87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>SEABOARD FOODS</v>
      </c>
      <c r="C6" s="84" t="str">
        <f t="shared" si="2"/>
        <v>Seaboard</v>
      </c>
      <c r="D6" s="112" t="str">
        <f t="shared" si="2"/>
        <v>PED. 50740074</v>
      </c>
      <c r="E6" s="151">
        <f t="shared" si="2"/>
        <v>43959</v>
      </c>
      <c r="F6" s="95">
        <f t="shared" si="2"/>
        <v>18800.169999999998</v>
      </c>
      <c r="G6" s="81">
        <f t="shared" si="2"/>
        <v>21</v>
      </c>
      <c r="H6" s="49">
        <f t="shared" si="2"/>
        <v>18931.2</v>
      </c>
      <c r="I6" s="115">
        <f t="shared" si="2"/>
        <v>-131.03000000000247</v>
      </c>
      <c r="K6" s="305"/>
      <c r="L6" s="314"/>
      <c r="M6" s="305"/>
      <c r="N6" s="305"/>
      <c r="O6" s="305"/>
      <c r="P6" s="305"/>
      <c r="Q6" s="306"/>
      <c r="R6" s="305"/>
      <c r="S6" s="305"/>
      <c r="T6" s="316"/>
      <c r="U6" s="318"/>
      <c r="V6" s="305"/>
      <c r="W6" s="305"/>
      <c r="X6" s="305"/>
      <c r="Y6" s="305"/>
      <c r="Z6" s="306"/>
      <c r="AA6" s="305"/>
      <c r="AB6" s="305"/>
      <c r="AC6" s="305"/>
      <c r="AD6" s="314"/>
      <c r="AE6" s="305"/>
      <c r="AF6" s="305"/>
      <c r="AG6" s="305"/>
      <c r="AH6" s="305"/>
      <c r="AI6" s="306"/>
      <c r="AJ6" s="305"/>
      <c r="AK6" s="305"/>
      <c r="AL6" s="305"/>
      <c r="AM6" s="318"/>
      <c r="AN6" s="305"/>
      <c r="AO6" s="305"/>
      <c r="AP6" s="305"/>
      <c r="AQ6" s="305"/>
      <c r="AR6" s="306"/>
      <c r="AS6" s="305"/>
      <c r="AT6" s="305"/>
      <c r="AU6" s="315"/>
      <c r="AV6" s="318"/>
      <c r="AW6" s="305"/>
      <c r="AX6" s="305"/>
      <c r="AY6" s="305"/>
      <c r="AZ6" s="305"/>
      <c r="BA6" s="306"/>
      <c r="BB6" s="305"/>
      <c r="BC6" s="305"/>
      <c r="BD6" s="315"/>
      <c r="BE6" s="318"/>
      <c r="BF6" s="305"/>
      <c r="BG6" s="305"/>
      <c r="BH6" s="305"/>
      <c r="BI6" s="305"/>
      <c r="BJ6" s="306"/>
      <c r="BK6" s="305"/>
      <c r="BL6" s="305"/>
      <c r="BM6" s="305"/>
      <c r="BN6" s="318"/>
      <c r="BO6" s="305"/>
      <c r="BP6" s="305"/>
      <c r="BQ6" s="305"/>
      <c r="BR6" s="305"/>
      <c r="BS6" s="306"/>
      <c r="BT6" s="305"/>
      <c r="BU6" s="305"/>
      <c r="BV6" s="313"/>
      <c r="BW6" s="318"/>
      <c r="BX6" s="305"/>
      <c r="BY6" s="305"/>
      <c r="BZ6" s="305"/>
      <c r="CA6" s="305"/>
      <c r="CB6" s="306"/>
      <c r="CC6" s="305"/>
      <c r="CD6" s="305"/>
      <c r="CE6" s="849"/>
      <c r="CF6" s="318"/>
      <c r="CG6" s="305"/>
      <c r="CH6" s="305"/>
      <c r="CI6" s="305"/>
      <c r="CJ6" s="305"/>
      <c r="CK6" s="306"/>
      <c r="CL6" s="305"/>
      <c r="CM6" s="305"/>
      <c r="CN6" s="849"/>
      <c r="CO6" s="318"/>
      <c r="CP6" s="305"/>
      <c r="CQ6" s="305"/>
      <c r="CR6" s="305"/>
      <c r="CS6" s="305"/>
      <c r="CT6" s="306"/>
      <c r="CU6" s="305"/>
      <c r="CV6" s="305"/>
      <c r="CW6" s="317"/>
      <c r="CX6" s="318"/>
      <c r="CY6" s="305"/>
      <c r="CZ6" s="305"/>
      <c r="DA6" s="305"/>
      <c r="DB6" s="305"/>
      <c r="DC6" s="306"/>
      <c r="DD6" s="305"/>
      <c r="DE6" s="305"/>
      <c r="DF6" s="317"/>
      <c r="DG6" s="318"/>
      <c r="DH6" s="305"/>
      <c r="DI6" s="305"/>
      <c r="DJ6" s="305"/>
      <c r="DK6" s="305"/>
      <c r="DL6" s="306"/>
      <c r="DM6" s="305"/>
      <c r="DN6" s="305"/>
      <c r="DO6" s="305"/>
      <c r="DP6" s="318"/>
      <c r="DQ6" s="305"/>
      <c r="DR6" s="305"/>
      <c r="DS6" s="305"/>
      <c r="DT6" s="305"/>
      <c r="DU6" s="306"/>
      <c r="DV6" s="305"/>
      <c r="DW6" s="305"/>
      <c r="DX6" s="305"/>
      <c r="DY6" s="305"/>
      <c r="DZ6" s="305"/>
      <c r="EA6" s="305"/>
      <c r="EB6" s="305"/>
      <c r="EC6" s="305"/>
      <c r="ED6" s="306"/>
      <c r="EE6" s="305"/>
      <c r="EF6" s="305"/>
      <c r="EG6" s="316"/>
      <c r="EH6" s="318"/>
      <c r="EI6" s="305"/>
      <c r="EJ6" s="305"/>
      <c r="EK6" s="305"/>
      <c r="EL6" s="305"/>
      <c r="EM6" s="306"/>
      <c r="EN6" s="305"/>
      <c r="EO6" s="305"/>
      <c r="EP6" s="305"/>
      <c r="EQ6" s="318"/>
      <c r="ER6" s="305"/>
      <c r="ES6" s="305"/>
      <c r="ET6" s="305"/>
      <c r="EU6" s="305"/>
      <c r="EV6" s="306"/>
      <c r="EW6" s="305"/>
      <c r="EX6" s="305"/>
      <c r="EY6" s="849"/>
      <c r="EZ6" s="318"/>
      <c r="FA6" s="305"/>
      <c r="FB6" s="305"/>
      <c r="FC6" s="305"/>
      <c r="FD6" s="305"/>
      <c r="FE6" s="306"/>
      <c r="FF6" s="305"/>
      <c r="FG6" s="305"/>
      <c r="FH6" s="305"/>
      <c r="FI6" s="318"/>
      <c r="FJ6" s="305"/>
      <c r="FK6" s="305"/>
      <c r="FL6" s="305"/>
      <c r="FM6" s="305"/>
      <c r="FN6" s="306"/>
      <c r="FO6" s="305"/>
      <c r="FP6" s="305"/>
      <c r="FQ6" s="305"/>
      <c r="FR6" s="318"/>
      <c r="FS6" s="305"/>
      <c r="FT6" s="305"/>
      <c r="FU6" s="305"/>
      <c r="FV6" s="305"/>
      <c r="FW6" s="306"/>
      <c r="FX6" s="305"/>
      <c r="FY6" s="305"/>
      <c r="FZ6" s="305"/>
      <c r="GA6" s="314"/>
      <c r="GB6" s="305"/>
      <c r="GC6" s="305"/>
      <c r="GD6" s="305"/>
      <c r="GE6" s="305"/>
      <c r="GF6" s="306"/>
      <c r="GG6" s="305"/>
      <c r="GH6" s="305"/>
      <c r="GI6" s="305"/>
      <c r="GJ6" s="318"/>
      <c r="GK6" s="305"/>
      <c r="GL6" s="305"/>
      <c r="GM6" s="305"/>
      <c r="GN6" s="305"/>
      <c r="GO6" s="306"/>
      <c r="GP6" s="305"/>
      <c r="GQ6" s="305"/>
      <c r="GR6" s="316"/>
      <c r="GS6" s="318"/>
      <c r="GT6" s="305"/>
      <c r="GU6" s="305"/>
      <c r="GV6" s="305"/>
      <c r="GW6" s="305"/>
      <c r="GX6" s="306"/>
      <c r="GY6" s="305"/>
      <c r="GZ6" s="305"/>
      <c r="HA6" s="305"/>
      <c r="HB6" s="305"/>
      <c r="HC6" s="305"/>
      <c r="HD6" s="305"/>
      <c r="HE6" s="305"/>
      <c r="HF6" s="305"/>
      <c r="HG6" s="306"/>
      <c r="HH6" s="305"/>
      <c r="HI6" s="305"/>
      <c r="HJ6" s="654"/>
      <c r="HK6" s="318"/>
      <c r="HL6" s="305"/>
      <c r="HM6" s="305"/>
      <c r="HN6" s="305"/>
      <c r="HO6" s="305"/>
      <c r="HP6" s="306"/>
      <c r="HQ6" s="305"/>
      <c r="HR6" s="305"/>
      <c r="HS6" s="305"/>
      <c r="HT6" s="305"/>
      <c r="HU6" s="305"/>
      <c r="HV6" s="305"/>
      <c r="HW6" s="305"/>
      <c r="HX6" s="305"/>
      <c r="HY6" s="306"/>
      <c r="HZ6" s="305"/>
      <c r="IA6" s="305"/>
      <c r="IB6" s="849"/>
      <c r="IC6" s="318"/>
      <c r="ID6" s="305"/>
      <c r="IE6" s="305"/>
      <c r="IF6" s="305"/>
      <c r="IG6" s="305"/>
      <c r="IH6" s="306"/>
      <c r="II6" s="305"/>
      <c r="IJ6" s="305"/>
      <c r="IK6" s="849"/>
      <c r="IL6" s="318"/>
      <c r="IM6" s="305"/>
      <c r="IN6" s="305"/>
      <c r="IO6" s="305"/>
      <c r="IP6" s="305"/>
      <c r="IQ6" s="306"/>
      <c r="IR6" s="305"/>
      <c r="IS6" s="305"/>
      <c r="IT6" s="305"/>
      <c r="IU6" s="523"/>
      <c r="IV6" s="305"/>
      <c r="IW6" s="305"/>
      <c r="IX6" s="305"/>
      <c r="IY6" s="305"/>
      <c r="IZ6" s="306"/>
      <c r="JA6" s="305"/>
      <c r="JB6" s="305"/>
      <c r="JC6" s="305"/>
      <c r="JD6" s="318"/>
      <c r="JE6" s="305"/>
      <c r="JF6" s="305"/>
      <c r="JG6" s="305"/>
      <c r="JH6" s="305"/>
      <c r="JI6" s="306"/>
      <c r="JJ6" s="305"/>
      <c r="JK6" s="305"/>
      <c r="JL6" s="313"/>
      <c r="JM6" s="523"/>
      <c r="JN6" s="305"/>
      <c r="JO6" s="305"/>
      <c r="JP6" s="305"/>
      <c r="JQ6" s="305"/>
      <c r="JR6" s="306"/>
      <c r="JS6" s="305"/>
      <c r="JT6" s="305"/>
      <c r="JU6" s="305"/>
      <c r="JV6" s="318"/>
      <c r="JW6" s="305"/>
      <c r="JX6" s="305"/>
      <c r="JY6" s="305"/>
      <c r="JZ6" s="305"/>
      <c r="KA6" s="306"/>
      <c r="KE6" s="522"/>
      <c r="KJ6" s="81"/>
      <c r="KN6" s="522"/>
      <c r="KS6" s="81"/>
      <c r="KW6" s="522"/>
      <c r="LB6" s="81"/>
      <c r="LF6" s="228"/>
      <c r="LK6" s="81"/>
      <c r="LO6" s="522"/>
      <c r="LT6" s="81"/>
      <c r="LX6" s="522"/>
      <c r="MC6" s="81"/>
      <c r="MF6" s="454"/>
      <c r="MG6" s="522"/>
      <c r="ML6" s="81"/>
      <c r="MP6" s="522"/>
      <c r="MU6" s="81"/>
      <c r="MX6" s="235"/>
      <c r="MY6" s="522"/>
      <c r="ND6" s="81"/>
      <c r="NG6" s="235"/>
      <c r="NH6" s="522"/>
      <c r="NM6" s="81"/>
      <c r="NV6" s="81"/>
      <c r="OH6" s="235"/>
      <c r="ON6" s="81"/>
      <c r="OQ6" s="305"/>
      <c r="OR6" s="316"/>
      <c r="OS6" s="305"/>
      <c r="OT6" s="305"/>
      <c r="OU6" s="305"/>
      <c r="OV6" s="305"/>
      <c r="OW6" s="306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SEABOARD FOODS</v>
      </c>
      <c r="C7" s="84" t="str">
        <f t="shared" ref="C7:I7" si="3">AM5</f>
        <v>Seaboard</v>
      </c>
      <c r="D7" s="112" t="str">
        <f t="shared" si="3"/>
        <v>PED. 50798946</v>
      </c>
      <c r="E7" s="151">
        <f t="shared" si="3"/>
        <v>43960</v>
      </c>
      <c r="F7" s="95">
        <f t="shared" si="3"/>
        <v>19077.75</v>
      </c>
      <c r="G7" s="81">
        <f t="shared" si="3"/>
        <v>21</v>
      </c>
      <c r="H7" s="49">
        <f t="shared" si="3"/>
        <v>19228.2</v>
      </c>
      <c r="I7" s="115">
        <f t="shared" si="3"/>
        <v>-150.45000000000073</v>
      </c>
      <c r="L7" s="530" t="s">
        <v>7</v>
      </c>
      <c r="M7" s="525" t="s">
        <v>8</v>
      </c>
      <c r="N7" s="526" t="s">
        <v>17</v>
      </c>
      <c r="O7" s="527" t="s">
        <v>2</v>
      </c>
      <c r="P7" s="519" t="s">
        <v>18</v>
      </c>
      <c r="Q7" s="528" t="s">
        <v>15</v>
      </c>
      <c r="R7" s="529"/>
      <c r="U7" s="530" t="s">
        <v>7</v>
      </c>
      <c r="V7" s="525" t="s">
        <v>8</v>
      </c>
      <c r="W7" s="526" t="s">
        <v>17</v>
      </c>
      <c r="X7" s="527" t="s">
        <v>2</v>
      </c>
      <c r="Y7" s="519" t="s">
        <v>18</v>
      </c>
      <c r="Z7" s="528" t="s">
        <v>15</v>
      </c>
      <c r="AA7" s="529"/>
      <c r="AD7" s="530" t="s">
        <v>7</v>
      </c>
      <c r="AE7" s="525" t="s">
        <v>8</v>
      </c>
      <c r="AF7" s="526" t="s">
        <v>17</v>
      </c>
      <c r="AG7" s="527" t="s">
        <v>2</v>
      </c>
      <c r="AH7" s="519" t="s">
        <v>18</v>
      </c>
      <c r="AI7" s="528" t="s">
        <v>15</v>
      </c>
      <c r="AJ7" s="523"/>
      <c r="AM7" s="530" t="s">
        <v>7</v>
      </c>
      <c r="AN7" s="525" t="s">
        <v>8</v>
      </c>
      <c r="AO7" s="526" t="s">
        <v>17</v>
      </c>
      <c r="AP7" s="527" t="s">
        <v>2</v>
      </c>
      <c r="AQ7" s="519" t="s">
        <v>18</v>
      </c>
      <c r="AR7" s="528" t="s">
        <v>15</v>
      </c>
      <c r="AS7" s="529"/>
      <c r="AV7" s="530" t="s">
        <v>7</v>
      </c>
      <c r="AW7" s="525" t="s">
        <v>8</v>
      </c>
      <c r="AX7" s="526" t="s">
        <v>17</v>
      </c>
      <c r="AY7" s="527" t="s">
        <v>2</v>
      </c>
      <c r="AZ7" s="519" t="s">
        <v>18</v>
      </c>
      <c r="BA7" s="528" t="s">
        <v>15</v>
      </c>
      <c r="BB7" s="529"/>
      <c r="BE7" s="530" t="s">
        <v>7</v>
      </c>
      <c r="BF7" s="525" t="s">
        <v>8</v>
      </c>
      <c r="BG7" s="526" t="s">
        <v>17</v>
      </c>
      <c r="BH7" s="527" t="s">
        <v>2</v>
      </c>
      <c r="BI7" s="519" t="s">
        <v>18</v>
      </c>
      <c r="BJ7" s="528" t="s">
        <v>15</v>
      </c>
      <c r="BK7" s="529"/>
      <c r="BN7" s="530" t="s">
        <v>7</v>
      </c>
      <c r="BO7" s="525" t="s">
        <v>8</v>
      </c>
      <c r="BP7" s="526" t="s">
        <v>17</v>
      </c>
      <c r="BQ7" s="527" t="s">
        <v>2</v>
      </c>
      <c r="BR7" s="519" t="s">
        <v>18</v>
      </c>
      <c r="BS7" s="528" t="s">
        <v>15</v>
      </c>
      <c r="BT7" s="523"/>
      <c r="BW7" s="530" t="s">
        <v>7</v>
      </c>
      <c r="BX7" s="525" t="s">
        <v>8</v>
      </c>
      <c r="BY7" s="526" t="s">
        <v>17</v>
      </c>
      <c r="BZ7" s="527" t="s">
        <v>2</v>
      </c>
      <c r="CA7" s="519" t="s">
        <v>18</v>
      </c>
      <c r="CB7" s="528" t="s">
        <v>15</v>
      </c>
      <c r="CC7" s="529"/>
      <c r="CF7" s="530" t="s">
        <v>7</v>
      </c>
      <c r="CG7" s="525" t="s">
        <v>8</v>
      </c>
      <c r="CH7" s="526" t="s">
        <v>17</v>
      </c>
      <c r="CI7" s="527" t="s">
        <v>2</v>
      </c>
      <c r="CJ7" s="519" t="s">
        <v>18</v>
      </c>
      <c r="CK7" s="528" t="s">
        <v>15</v>
      </c>
      <c r="CL7" s="529"/>
      <c r="CO7" s="530" t="s">
        <v>7</v>
      </c>
      <c r="CP7" s="525" t="s">
        <v>8</v>
      </c>
      <c r="CQ7" s="526" t="s">
        <v>17</v>
      </c>
      <c r="CR7" s="527" t="s">
        <v>2</v>
      </c>
      <c r="CS7" s="519" t="s">
        <v>18</v>
      </c>
      <c r="CT7" s="528" t="s">
        <v>15</v>
      </c>
      <c r="CU7" s="529"/>
      <c r="CX7" s="530" t="s">
        <v>7</v>
      </c>
      <c r="CY7" s="525" t="s">
        <v>8</v>
      </c>
      <c r="CZ7" s="526" t="s">
        <v>17</v>
      </c>
      <c r="DA7" s="527" t="s">
        <v>2</v>
      </c>
      <c r="DB7" s="519" t="s">
        <v>18</v>
      </c>
      <c r="DC7" s="528" t="s">
        <v>15</v>
      </c>
      <c r="DD7" s="529"/>
      <c r="DG7" s="530" t="s">
        <v>7</v>
      </c>
      <c r="DH7" s="525" t="s">
        <v>8</v>
      </c>
      <c r="DI7" s="526" t="s">
        <v>17</v>
      </c>
      <c r="DJ7" s="527" t="s">
        <v>2</v>
      </c>
      <c r="DK7" s="519" t="s">
        <v>18</v>
      </c>
      <c r="DL7" s="528" t="s">
        <v>15</v>
      </c>
      <c r="DM7" s="529"/>
      <c r="DP7" s="530" t="s">
        <v>7</v>
      </c>
      <c r="DQ7" s="525" t="s">
        <v>8</v>
      </c>
      <c r="DR7" s="526" t="s">
        <v>17</v>
      </c>
      <c r="DS7" s="527" t="s">
        <v>2</v>
      </c>
      <c r="DT7" s="519" t="s">
        <v>18</v>
      </c>
      <c r="DU7" s="528" t="s">
        <v>15</v>
      </c>
      <c r="DV7" s="529"/>
      <c r="DY7" s="524" t="s">
        <v>7</v>
      </c>
      <c r="DZ7" s="525" t="s">
        <v>8</v>
      </c>
      <c r="EA7" s="526" t="s">
        <v>17</v>
      </c>
      <c r="EB7" s="527" t="s">
        <v>2</v>
      </c>
      <c r="EC7" s="519" t="s">
        <v>18</v>
      </c>
      <c r="ED7" s="528" t="s">
        <v>15</v>
      </c>
      <c r="EE7" s="529"/>
      <c r="EH7" s="530" t="s">
        <v>7</v>
      </c>
      <c r="EI7" s="525" t="s">
        <v>8</v>
      </c>
      <c r="EJ7" s="526" t="s">
        <v>17</v>
      </c>
      <c r="EK7" s="527" t="s">
        <v>2</v>
      </c>
      <c r="EL7" s="519" t="s">
        <v>18</v>
      </c>
      <c r="EM7" s="528" t="s">
        <v>15</v>
      </c>
      <c r="EN7" s="529"/>
      <c r="EQ7" s="530" t="s">
        <v>7</v>
      </c>
      <c r="ER7" s="525" t="s">
        <v>8</v>
      </c>
      <c r="ES7" s="526" t="s">
        <v>17</v>
      </c>
      <c r="ET7" s="527" t="s">
        <v>2</v>
      </c>
      <c r="EU7" s="519" t="s">
        <v>18</v>
      </c>
      <c r="EV7" s="528" t="s">
        <v>15</v>
      </c>
      <c r="EW7" s="529"/>
      <c r="EZ7" s="530" t="s">
        <v>7</v>
      </c>
      <c r="FA7" s="525" t="s">
        <v>8</v>
      </c>
      <c r="FB7" s="526" t="s">
        <v>17</v>
      </c>
      <c r="FC7" s="527" t="s">
        <v>2</v>
      </c>
      <c r="FD7" s="519" t="s">
        <v>18</v>
      </c>
      <c r="FE7" s="528" t="s">
        <v>15</v>
      </c>
      <c r="FF7" s="529"/>
      <c r="FI7" s="530" t="s">
        <v>7</v>
      </c>
      <c r="FJ7" s="525" t="s">
        <v>8</v>
      </c>
      <c r="FK7" s="526" t="s">
        <v>17</v>
      </c>
      <c r="FL7" s="527" t="s">
        <v>2</v>
      </c>
      <c r="FM7" s="519" t="s">
        <v>18</v>
      </c>
      <c r="FN7" s="528" t="s">
        <v>15</v>
      </c>
      <c r="FO7" s="529"/>
      <c r="FR7" s="530" t="s">
        <v>7</v>
      </c>
      <c r="FS7" s="525" t="s">
        <v>8</v>
      </c>
      <c r="FT7" s="526" t="s">
        <v>17</v>
      </c>
      <c r="FU7" s="527" t="s">
        <v>2</v>
      </c>
      <c r="FV7" s="519" t="s">
        <v>18</v>
      </c>
      <c r="FW7" s="528" t="s">
        <v>15</v>
      </c>
      <c r="FX7" s="529"/>
      <c r="GA7" s="530" t="s">
        <v>7</v>
      </c>
      <c r="GB7" s="525" t="s">
        <v>8</v>
      </c>
      <c r="GC7" s="526" t="s">
        <v>17</v>
      </c>
      <c r="GD7" s="527" t="s">
        <v>2</v>
      </c>
      <c r="GE7" s="519" t="s">
        <v>18</v>
      </c>
      <c r="GF7" s="528" t="s">
        <v>15</v>
      </c>
      <c r="GG7" s="529"/>
      <c r="GJ7" s="530" t="s">
        <v>7</v>
      </c>
      <c r="GK7" s="525" t="s">
        <v>8</v>
      </c>
      <c r="GL7" s="526" t="s">
        <v>17</v>
      </c>
      <c r="GM7" s="527" t="s">
        <v>2</v>
      </c>
      <c r="GN7" s="519" t="s">
        <v>18</v>
      </c>
      <c r="GO7" s="528" t="s">
        <v>15</v>
      </c>
      <c r="GP7" s="529"/>
      <c r="GS7" s="530" t="s">
        <v>7</v>
      </c>
      <c r="GT7" s="525" t="s">
        <v>8</v>
      </c>
      <c r="GU7" s="526" t="s">
        <v>17</v>
      </c>
      <c r="GV7" s="527" t="s">
        <v>2</v>
      </c>
      <c r="GW7" s="519" t="s">
        <v>18</v>
      </c>
      <c r="GX7" s="528" t="s">
        <v>15</v>
      </c>
      <c r="GY7" s="529"/>
      <c r="HB7" s="524" t="s">
        <v>7</v>
      </c>
      <c r="HC7" s="525" t="s">
        <v>8</v>
      </c>
      <c r="HD7" s="526" t="s">
        <v>17</v>
      </c>
      <c r="HE7" s="527" t="s">
        <v>2</v>
      </c>
      <c r="HF7" s="519" t="s">
        <v>53</v>
      </c>
      <c r="HG7" s="528" t="s">
        <v>15</v>
      </c>
      <c r="HH7" s="529"/>
      <c r="HK7" s="530" t="s">
        <v>7</v>
      </c>
      <c r="HL7" s="525" t="s">
        <v>8</v>
      </c>
      <c r="HM7" s="526" t="s">
        <v>17</v>
      </c>
      <c r="HN7" s="527" t="s">
        <v>2</v>
      </c>
      <c r="HO7" s="519" t="s">
        <v>18</v>
      </c>
      <c r="HP7" s="528" t="s">
        <v>15</v>
      </c>
      <c r="HQ7" s="529"/>
      <c r="HT7" s="524" t="s">
        <v>7</v>
      </c>
      <c r="HU7" s="525" t="s">
        <v>8</v>
      </c>
      <c r="HV7" s="526" t="s">
        <v>17</v>
      </c>
      <c r="HW7" s="527" t="s">
        <v>2</v>
      </c>
      <c r="HX7" s="519" t="s">
        <v>18</v>
      </c>
      <c r="HY7" s="528" t="s">
        <v>15</v>
      </c>
      <c r="HZ7" s="529"/>
      <c r="IC7" s="530" t="s">
        <v>7</v>
      </c>
      <c r="ID7" s="525" t="s">
        <v>8</v>
      </c>
      <c r="IE7" s="526" t="s">
        <v>17</v>
      </c>
      <c r="IF7" s="527" t="s">
        <v>2</v>
      </c>
      <c r="IG7" s="519" t="s">
        <v>18</v>
      </c>
      <c r="IH7" s="528" t="s">
        <v>15</v>
      </c>
      <c r="II7" s="529"/>
      <c r="IL7" s="530" t="s">
        <v>7</v>
      </c>
      <c r="IM7" s="525" t="s">
        <v>8</v>
      </c>
      <c r="IN7" s="526" t="s">
        <v>17</v>
      </c>
      <c r="IO7" s="527" t="s">
        <v>2</v>
      </c>
      <c r="IP7" s="519" t="s">
        <v>18</v>
      </c>
      <c r="IQ7" s="528" t="s">
        <v>15</v>
      </c>
      <c r="IR7" s="529"/>
      <c r="IU7" s="530" t="s">
        <v>7</v>
      </c>
      <c r="IV7" s="525" t="s">
        <v>8</v>
      </c>
      <c r="IW7" s="526" t="s">
        <v>17</v>
      </c>
      <c r="IX7" s="527" t="s">
        <v>2</v>
      </c>
      <c r="IY7" s="519" t="s">
        <v>18</v>
      </c>
      <c r="IZ7" s="528" t="s">
        <v>15</v>
      </c>
      <c r="JA7" s="529"/>
      <c r="JD7" s="530" t="s">
        <v>7</v>
      </c>
      <c r="JE7" s="525" t="s">
        <v>8</v>
      </c>
      <c r="JF7" s="526" t="s">
        <v>17</v>
      </c>
      <c r="JG7" s="527" t="s">
        <v>2</v>
      </c>
      <c r="JH7" s="519" t="s">
        <v>18</v>
      </c>
      <c r="JI7" s="528" t="s">
        <v>15</v>
      </c>
      <c r="JJ7" s="529"/>
      <c r="JM7" s="530" t="s">
        <v>7</v>
      </c>
      <c r="JN7" s="525" t="s">
        <v>8</v>
      </c>
      <c r="JO7" s="526" t="s">
        <v>17</v>
      </c>
      <c r="JP7" s="527" t="s">
        <v>2</v>
      </c>
      <c r="JQ7" s="519" t="s">
        <v>18</v>
      </c>
      <c r="JR7" s="528" t="s">
        <v>15</v>
      </c>
      <c r="JS7" s="529"/>
      <c r="JV7" s="530" t="s">
        <v>7</v>
      </c>
      <c r="JW7" s="525" t="s">
        <v>8</v>
      </c>
      <c r="JX7" s="526" t="s">
        <v>17</v>
      </c>
      <c r="JY7" s="527" t="s">
        <v>2</v>
      </c>
      <c r="JZ7" s="519" t="s">
        <v>18</v>
      </c>
      <c r="KA7" s="528" t="s">
        <v>15</v>
      </c>
      <c r="KB7" s="529"/>
      <c r="KE7" s="530" t="s">
        <v>7</v>
      </c>
      <c r="KF7" s="525" t="s">
        <v>8</v>
      </c>
      <c r="KG7" s="526" t="s">
        <v>17</v>
      </c>
      <c r="KH7" s="527" t="s">
        <v>2</v>
      </c>
      <c r="KI7" s="519" t="s">
        <v>18</v>
      </c>
      <c r="KJ7" s="528" t="s">
        <v>15</v>
      </c>
      <c r="KK7" s="529"/>
      <c r="KN7" s="530" t="s">
        <v>7</v>
      </c>
      <c r="KO7" s="525" t="s">
        <v>8</v>
      </c>
      <c r="KP7" s="526" t="s">
        <v>17</v>
      </c>
      <c r="KQ7" s="527" t="s">
        <v>2</v>
      </c>
      <c r="KR7" s="519" t="s">
        <v>18</v>
      </c>
      <c r="KS7" s="528" t="s">
        <v>15</v>
      </c>
      <c r="KT7" s="529"/>
      <c r="KW7" s="530" t="s">
        <v>7</v>
      </c>
      <c r="KX7" s="525" t="s">
        <v>8</v>
      </c>
      <c r="KY7" s="526" t="s">
        <v>17</v>
      </c>
      <c r="KZ7" s="527" t="s">
        <v>2</v>
      </c>
      <c r="LA7" s="519" t="s">
        <v>18</v>
      </c>
      <c r="LB7" s="528" t="s">
        <v>15</v>
      </c>
      <c r="LC7" s="529"/>
      <c r="LF7" s="530" t="s">
        <v>7</v>
      </c>
      <c r="LG7" s="525" t="s">
        <v>8</v>
      </c>
      <c r="LH7" s="526" t="s">
        <v>17</v>
      </c>
      <c r="LI7" s="527" t="s">
        <v>2</v>
      </c>
      <c r="LJ7" s="519" t="s">
        <v>18</v>
      </c>
      <c r="LK7" s="528" t="s">
        <v>15</v>
      </c>
      <c r="LL7" s="529"/>
      <c r="LO7" s="530" t="s">
        <v>7</v>
      </c>
      <c r="LP7" s="525" t="s">
        <v>8</v>
      </c>
      <c r="LQ7" s="526" t="s">
        <v>17</v>
      </c>
      <c r="LR7" s="527" t="s">
        <v>2</v>
      </c>
      <c r="LS7" s="519" t="s">
        <v>18</v>
      </c>
      <c r="LT7" s="528" t="s">
        <v>15</v>
      </c>
      <c r="LU7" s="529"/>
      <c r="LX7" s="530" t="s">
        <v>7</v>
      </c>
      <c r="LY7" s="525" t="s">
        <v>8</v>
      </c>
      <c r="LZ7" s="526" t="s">
        <v>17</v>
      </c>
      <c r="MA7" s="527" t="s">
        <v>2</v>
      </c>
      <c r="MB7" s="519" t="s">
        <v>18</v>
      </c>
      <c r="MC7" s="528" t="s">
        <v>15</v>
      </c>
      <c r="MD7" s="529"/>
      <c r="MG7" s="530" t="s">
        <v>7</v>
      </c>
      <c r="MH7" s="525" t="s">
        <v>8</v>
      </c>
      <c r="MI7" s="526" t="s">
        <v>17</v>
      </c>
      <c r="MJ7" s="527" t="s">
        <v>2</v>
      </c>
      <c r="MK7" s="519" t="s">
        <v>18</v>
      </c>
      <c r="ML7" s="528" t="s">
        <v>15</v>
      </c>
      <c r="MM7" s="529"/>
      <c r="MP7" s="530" t="s">
        <v>7</v>
      </c>
      <c r="MQ7" s="525" t="s">
        <v>8</v>
      </c>
      <c r="MR7" s="526" t="s">
        <v>17</v>
      </c>
      <c r="MS7" s="527" t="s">
        <v>2</v>
      </c>
      <c r="MT7" s="519" t="s">
        <v>18</v>
      </c>
      <c r="MU7" s="528" t="s">
        <v>15</v>
      </c>
      <c r="MV7" s="529"/>
      <c r="MY7" s="530" t="s">
        <v>7</v>
      </c>
      <c r="MZ7" s="525" t="s">
        <v>8</v>
      </c>
      <c r="NA7" s="526" t="s">
        <v>17</v>
      </c>
      <c r="NB7" s="527" t="s">
        <v>2</v>
      </c>
      <c r="NC7" s="519" t="s">
        <v>18</v>
      </c>
      <c r="ND7" s="528" t="s">
        <v>15</v>
      </c>
      <c r="NE7" s="529"/>
      <c r="NH7" s="530" t="s">
        <v>7</v>
      </c>
      <c r="NI7" s="525" t="s">
        <v>8</v>
      </c>
      <c r="NJ7" s="526" t="s">
        <v>17</v>
      </c>
      <c r="NK7" s="527" t="s">
        <v>2</v>
      </c>
      <c r="NL7" s="519" t="s">
        <v>18</v>
      </c>
      <c r="NM7" s="528" t="s">
        <v>15</v>
      </c>
      <c r="NN7" s="529"/>
      <c r="NQ7" s="531" t="s">
        <v>7</v>
      </c>
      <c r="NR7" s="525" t="s">
        <v>8</v>
      </c>
      <c r="NS7" s="526" t="s">
        <v>17</v>
      </c>
      <c r="NT7" s="527" t="s">
        <v>2</v>
      </c>
      <c r="NU7" s="519" t="s">
        <v>18</v>
      </c>
      <c r="NV7" s="528" t="s">
        <v>15</v>
      </c>
      <c r="NW7" s="529"/>
      <c r="NZ7" s="531" t="s">
        <v>7</v>
      </c>
      <c r="OA7" s="525" t="s">
        <v>8</v>
      </c>
      <c r="OB7" s="526" t="s">
        <v>17</v>
      </c>
      <c r="OC7" s="527" t="s">
        <v>2</v>
      </c>
      <c r="OD7" s="519" t="s">
        <v>18</v>
      </c>
      <c r="OE7" s="528" t="s">
        <v>15</v>
      </c>
      <c r="OF7" s="529"/>
      <c r="OI7" s="531" t="s">
        <v>7</v>
      </c>
      <c r="OJ7" s="525" t="s">
        <v>8</v>
      </c>
      <c r="OK7" s="526" t="s">
        <v>17</v>
      </c>
      <c r="OL7" s="527" t="s">
        <v>2</v>
      </c>
      <c r="OM7" s="519" t="s">
        <v>18</v>
      </c>
      <c r="ON7" s="528" t="s">
        <v>15</v>
      </c>
      <c r="OO7" s="529"/>
      <c r="OR7" s="531" t="s">
        <v>7</v>
      </c>
      <c r="OS7" s="525" t="s">
        <v>8</v>
      </c>
      <c r="OT7" s="526" t="s">
        <v>17</v>
      </c>
      <c r="OU7" s="527" t="s">
        <v>37</v>
      </c>
      <c r="OV7" s="519" t="s">
        <v>18</v>
      </c>
      <c r="OW7" s="528" t="s">
        <v>15</v>
      </c>
      <c r="OX7" s="529"/>
      <c r="PA7" s="531" t="s">
        <v>7</v>
      </c>
      <c r="PB7" s="525" t="s">
        <v>8</v>
      </c>
      <c r="PC7" s="526" t="s">
        <v>17</v>
      </c>
      <c r="PD7" s="527" t="s">
        <v>37</v>
      </c>
      <c r="PE7" s="519" t="s">
        <v>18</v>
      </c>
      <c r="PF7" s="528" t="s">
        <v>15</v>
      </c>
      <c r="PG7" s="529"/>
      <c r="PJ7" s="531" t="s">
        <v>7</v>
      </c>
      <c r="PK7" s="525" t="s">
        <v>8</v>
      </c>
      <c r="PL7" s="526" t="s">
        <v>17</v>
      </c>
      <c r="PM7" s="527" t="s">
        <v>2</v>
      </c>
      <c r="PN7" s="519" t="s">
        <v>18</v>
      </c>
      <c r="PO7" s="528" t="s">
        <v>15</v>
      </c>
      <c r="PP7" s="529"/>
      <c r="PS7" s="531" t="s">
        <v>7</v>
      </c>
      <c r="PT7" s="525" t="s">
        <v>8</v>
      </c>
      <c r="PU7" s="526" t="s">
        <v>17</v>
      </c>
      <c r="PV7" s="527" t="s">
        <v>2</v>
      </c>
      <c r="PW7" s="519" t="s">
        <v>18</v>
      </c>
      <c r="PX7" s="528" t="s">
        <v>15</v>
      </c>
      <c r="PY7" s="529"/>
      <c r="QB7" s="531" t="s">
        <v>7</v>
      </c>
      <c r="QC7" s="525" t="s">
        <v>8</v>
      </c>
      <c r="QD7" s="526" t="s">
        <v>17</v>
      </c>
      <c r="QE7" s="527" t="s">
        <v>2</v>
      </c>
      <c r="QF7" s="519" t="s">
        <v>18</v>
      </c>
      <c r="QG7" s="528" t="s">
        <v>15</v>
      </c>
      <c r="QH7" s="529"/>
      <c r="QK7" s="531" t="s">
        <v>7</v>
      </c>
      <c r="QL7" s="525" t="s">
        <v>8</v>
      </c>
      <c r="QM7" s="526" t="s">
        <v>17</v>
      </c>
      <c r="QN7" s="527" t="s">
        <v>2</v>
      </c>
      <c r="QO7" s="519" t="s">
        <v>18</v>
      </c>
      <c r="QP7" s="528" t="s">
        <v>15</v>
      </c>
      <c r="QQ7" s="529"/>
      <c r="QT7" s="531" t="s">
        <v>7</v>
      </c>
      <c r="QU7" s="525" t="s">
        <v>8</v>
      </c>
      <c r="QV7" s="526" t="s">
        <v>17</v>
      </c>
      <c r="QW7" s="527" t="s">
        <v>2</v>
      </c>
      <c r="QX7" s="519" t="s">
        <v>18</v>
      </c>
      <c r="QY7" s="528" t="s">
        <v>15</v>
      </c>
      <c r="QZ7" s="529"/>
      <c r="RC7" s="531" t="s">
        <v>7</v>
      </c>
      <c r="RD7" s="525" t="s">
        <v>8</v>
      </c>
      <c r="RE7" s="526" t="s">
        <v>17</v>
      </c>
      <c r="RF7" s="527" t="s">
        <v>2</v>
      </c>
      <c r="RG7" s="519" t="s">
        <v>18</v>
      </c>
      <c r="RH7" s="528" t="s">
        <v>15</v>
      </c>
      <c r="RI7" s="529"/>
      <c r="RL7" s="531" t="s">
        <v>7</v>
      </c>
      <c r="RM7" s="525" t="s">
        <v>8</v>
      </c>
      <c r="RN7" s="526" t="s">
        <v>17</v>
      </c>
      <c r="RO7" s="527" t="s">
        <v>2</v>
      </c>
      <c r="RP7" s="519" t="s">
        <v>18</v>
      </c>
      <c r="RQ7" s="528" t="s">
        <v>15</v>
      </c>
      <c r="RR7" s="529"/>
      <c r="RU7" s="531" t="s">
        <v>7</v>
      </c>
      <c r="RV7" s="525" t="s">
        <v>8</v>
      </c>
      <c r="RW7" s="526" t="s">
        <v>17</v>
      </c>
      <c r="RX7" s="527" t="s">
        <v>2</v>
      </c>
      <c r="RY7" s="519" t="s">
        <v>18</v>
      </c>
      <c r="RZ7" s="528" t="s">
        <v>15</v>
      </c>
      <c r="SA7" s="529"/>
      <c r="SD7" s="531" t="s">
        <v>7</v>
      </c>
      <c r="SE7" s="525" t="s">
        <v>8</v>
      </c>
      <c r="SF7" s="526" t="s">
        <v>17</v>
      </c>
      <c r="SG7" s="527" t="s">
        <v>2</v>
      </c>
      <c r="SH7" s="519" t="s">
        <v>18</v>
      </c>
      <c r="SI7" s="528" t="s">
        <v>15</v>
      </c>
      <c r="SJ7" s="529"/>
      <c r="SM7" s="531" t="s">
        <v>7</v>
      </c>
      <c r="SN7" s="525" t="s">
        <v>8</v>
      </c>
      <c r="SO7" s="526" t="s">
        <v>17</v>
      </c>
      <c r="SP7" s="527" t="s">
        <v>2</v>
      </c>
      <c r="SQ7" s="519" t="s">
        <v>18</v>
      </c>
      <c r="SR7" s="528" t="s">
        <v>15</v>
      </c>
      <c r="SS7" s="529"/>
      <c r="SV7" s="531" t="s">
        <v>7</v>
      </c>
      <c r="SW7" s="525" t="s">
        <v>8</v>
      </c>
      <c r="SX7" s="526" t="s">
        <v>17</v>
      </c>
      <c r="SY7" s="527" t="s">
        <v>2</v>
      </c>
      <c r="SZ7" s="519" t="s">
        <v>18</v>
      </c>
      <c r="TA7" s="528" t="s">
        <v>15</v>
      </c>
      <c r="TB7" s="529"/>
      <c r="TE7" s="531" t="s">
        <v>7</v>
      </c>
      <c r="TF7" s="525" t="s">
        <v>8</v>
      </c>
      <c r="TG7" s="526" t="s">
        <v>17</v>
      </c>
      <c r="TH7" s="527" t="s">
        <v>2</v>
      </c>
      <c r="TI7" s="519" t="s">
        <v>18</v>
      </c>
      <c r="TJ7" s="528" t="s">
        <v>15</v>
      </c>
      <c r="TK7" s="529"/>
      <c r="TN7" s="531" t="s">
        <v>7</v>
      </c>
      <c r="TO7" s="525" t="s">
        <v>8</v>
      </c>
      <c r="TP7" s="526" t="s">
        <v>17</v>
      </c>
      <c r="TQ7" s="527" t="s">
        <v>2</v>
      </c>
      <c r="TR7" s="519" t="s">
        <v>18</v>
      </c>
      <c r="TS7" s="528" t="s">
        <v>15</v>
      </c>
      <c r="TT7" s="529"/>
      <c r="TW7" s="531" t="s">
        <v>7</v>
      </c>
      <c r="TX7" s="525" t="s">
        <v>8</v>
      </c>
      <c r="TY7" s="526" t="s">
        <v>17</v>
      </c>
      <c r="TZ7" s="527" t="s">
        <v>2</v>
      </c>
      <c r="UA7" s="519" t="s">
        <v>18</v>
      </c>
      <c r="UB7" s="528" t="s">
        <v>15</v>
      </c>
      <c r="UC7" s="529"/>
      <c r="UF7" s="531" t="s">
        <v>7</v>
      </c>
      <c r="UG7" s="525" t="s">
        <v>8</v>
      </c>
      <c r="UH7" s="526" t="s">
        <v>17</v>
      </c>
      <c r="UI7" s="527" t="s">
        <v>2</v>
      </c>
      <c r="UJ7" s="519" t="s">
        <v>18</v>
      </c>
      <c r="UK7" s="528" t="s">
        <v>15</v>
      </c>
      <c r="UL7" s="529"/>
      <c r="UO7" s="531" t="s">
        <v>7</v>
      </c>
      <c r="UP7" s="525" t="s">
        <v>8</v>
      </c>
      <c r="UQ7" s="526" t="s">
        <v>17</v>
      </c>
      <c r="UR7" s="527" t="s">
        <v>2</v>
      </c>
      <c r="US7" s="519" t="s">
        <v>18</v>
      </c>
      <c r="UT7" s="528" t="s">
        <v>15</v>
      </c>
      <c r="UU7" s="529"/>
      <c r="UX7" s="531" t="s">
        <v>7</v>
      </c>
      <c r="UY7" s="525" t="s">
        <v>8</v>
      </c>
      <c r="UZ7" s="526" t="s">
        <v>17</v>
      </c>
      <c r="VA7" s="527" t="s">
        <v>2</v>
      </c>
      <c r="VB7" s="519" t="s">
        <v>18</v>
      </c>
      <c r="VC7" s="528" t="s">
        <v>15</v>
      </c>
      <c r="VD7" s="529"/>
      <c r="VG7" s="531" t="s">
        <v>7</v>
      </c>
      <c r="VH7" s="525" t="s">
        <v>8</v>
      </c>
      <c r="VI7" s="526" t="s">
        <v>17</v>
      </c>
      <c r="VJ7" s="527" t="s">
        <v>2</v>
      </c>
      <c r="VK7" s="519" t="s">
        <v>18</v>
      </c>
      <c r="VL7" s="528" t="s">
        <v>15</v>
      </c>
      <c r="VM7" s="529"/>
      <c r="VP7" s="531" t="s">
        <v>7</v>
      </c>
      <c r="VQ7" s="525" t="s">
        <v>8</v>
      </c>
      <c r="VR7" s="526" t="s">
        <v>17</v>
      </c>
      <c r="VS7" s="527" t="s">
        <v>2</v>
      </c>
      <c r="VT7" s="519" t="s">
        <v>18</v>
      </c>
      <c r="VU7" s="528" t="s">
        <v>15</v>
      </c>
      <c r="VV7" s="529"/>
      <c r="VY7" s="531" t="s">
        <v>7</v>
      </c>
      <c r="VZ7" s="525" t="s">
        <v>8</v>
      </c>
      <c r="WA7" s="526" t="s">
        <v>17</v>
      </c>
      <c r="WB7" s="527" t="s">
        <v>2</v>
      </c>
      <c r="WC7" s="519" t="s">
        <v>18</v>
      </c>
      <c r="WD7" s="528" t="s">
        <v>15</v>
      </c>
      <c r="WE7" s="529"/>
      <c r="WH7" s="531" t="s">
        <v>7</v>
      </c>
      <c r="WI7" s="525" t="s">
        <v>8</v>
      </c>
      <c r="WJ7" s="526" t="s">
        <v>17</v>
      </c>
      <c r="WK7" s="527" t="s">
        <v>2</v>
      </c>
      <c r="WL7" s="519" t="s">
        <v>18</v>
      </c>
      <c r="WM7" s="528" t="s">
        <v>15</v>
      </c>
      <c r="WN7" s="529"/>
      <c r="WQ7" s="531" t="s">
        <v>7</v>
      </c>
      <c r="WR7" s="525" t="s">
        <v>8</v>
      </c>
      <c r="WS7" s="526" t="s">
        <v>17</v>
      </c>
      <c r="WT7" s="527" t="s">
        <v>2</v>
      </c>
      <c r="WU7" s="519" t="s">
        <v>18</v>
      </c>
      <c r="WV7" s="528" t="s">
        <v>15</v>
      </c>
      <c r="WW7" s="529"/>
      <c r="WZ7" s="531" t="s">
        <v>7</v>
      </c>
      <c r="XA7" s="525" t="s">
        <v>8</v>
      </c>
      <c r="XB7" s="526" t="s">
        <v>17</v>
      </c>
      <c r="XC7" s="527" t="s">
        <v>2</v>
      </c>
      <c r="XD7" s="519" t="s">
        <v>18</v>
      </c>
      <c r="XE7" s="528" t="s">
        <v>15</v>
      </c>
      <c r="XF7" s="529"/>
      <c r="XI7" s="531" t="s">
        <v>7</v>
      </c>
      <c r="XJ7" s="525" t="s">
        <v>8</v>
      </c>
      <c r="XK7" s="526" t="s">
        <v>17</v>
      </c>
      <c r="XL7" s="527" t="s">
        <v>2</v>
      </c>
      <c r="XM7" s="519" t="s">
        <v>18</v>
      </c>
      <c r="XN7" s="528" t="s">
        <v>15</v>
      </c>
      <c r="XO7" s="529"/>
      <c r="XR7" s="531" t="s">
        <v>7</v>
      </c>
      <c r="XS7" s="525" t="s">
        <v>8</v>
      </c>
      <c r="XT7" s="526" t="s">
        <v>17</v>
      </c>
      <c r="XU7" s="527" t="s">
        <v>2</v>
      </c>
      <c r="XV7" s="519" t="s">
        <v>18</v>
      </c>
      <c r="XW7" s="528" t="s">
        <v>15</v>
      </c>
      <c r="XX7" s="529"/>
      <c r="YA7" s="531" t="s">
        <v>7</v>
      </c>
      <c r="YB7" s="525" t="s">
        <v>8</v>
      </c>
      <c r="YC7" s="526" t="s">
        <v>17</v>
      </c>
      <c r="YD7" s="527" t="s">
        <v>2</v>
      </c>
      <c r="YE7" s="519" t="s">
        <v>18</v>
      </c>
      <c r="YF7" s="528" t="s">
        <v>15</v>
      </c>
      <c r="YG7" s="529"/>
      <c r="YJ7" s="531" t="s">
        <v>7</v>
      </c>
      <c r="YK7" s="525" t="s">
        <v>8</v>
      </c>
      <c r="YL7" s="526" t="s">
        <v>17</v>
      </c>
      <c r="YM7" s="527" t="s">
        <v>2</v>
      </c>
      <c r="YN7" s="519" t="s">
        <v>18</v>
      </c>
      <c r="YO7" s="528" t="s">
        <v>15</v>
      </c>
      <c r="YP7" s="529"/>
      <c r="YS7" s="531" t="s">
        <v>7</v>
      </c>
      <c r="YT7" s="525" t="s">
        <v>8</v>
      </c>
      <c r="YU7" s="526" t="s">
        <v>17</v>
      </c>
      <c r="YV7" s="527" t="s">
        <v>2</v>
      </c>
      <c r="YW7" s="519" t="s">
        <v>18</v>
      </c>
      <c r="YX7" s="528" t="s">
        <v>15</v>
      </c>
      <c r="YY7" s="529"/>
      <c r="ZB7" s="531" t="s">
        <v>7</v>
      </c>
      <c r="ZC7" s="525" t="s">
        <v>8</v>
      </c>
      <c r="ZD7" s="526" t="s">
        <v>17</v>
      </c>
      <c r="ZE7" s="527" t="s">
        <v>2</v>
      </c>
      <c r="ZF7" s="519" t="s">
        <v>18</v>
      </c>
      <c r="ZG7" s="528" t="s">
        <v>15</v>
      </c>
      <c r="ZH7" s="529"/>
      <c r="ZK7" s="531" t="s">
        <v>7</v>
      </c>
      <c r="ZL7" s="525" t="s">
        <v>8</v>
      </c>
      <c r="ZM7" s="526" t="s">
        <v>17</v>
      </c>
      <c r="ZN7" s="527" t="s">
        <v>2</v>
      </c>
      <c r="ZO7" s="519" t="s">
        <v>18</v>
      </c>
      <c r="ZP7" s="528" t="s">
        <v>15</v>
      </c>
      <c r="ZQ7" s="529"/>
      <c r="ZT7" s="531" t="s">
        <v>7</v>
      </c>
      <c r="ZU7" s="525" t="s">
        <v>8</v>
      </c>
      <c r="ZV7" s="526" t="s">
        <v>17</v>
      </c>
      <c r="ZW7" s="527" t="s">
        <v>2</v>
      </c>
      <c r="ZX7" s="519" t="s">
        <v>18</v>
      </c>
      <c r="ZY7" s="528" t="s">
        <v>15</v>
      </c>
      <c r="ZZ7" s="529"/>
      <c r="AAC7" s="531" t="s">
        <v>7</v>
      </c>
      <c r="AAD7" s="525" t="s">
        <v>8</v>
      </c>
      <c r="AAE7" s="526" t="s">
        <v>17</v>
      </c>
      <c r="AAF7" s="527" t="s">
        <v>2</v>
      </c>
      <c r="AAG7" s="519" t="s">
        <v>18</v>
      </c>
      <c r="AAH7" s="528" t="s">
        <v>15</v>
      </c>
      <c r="AAI7" s="529"/>
      <c r="AAL7" s="531" t="s">
        <v>7</v>
      </c>
      <c r="AAM7" s="525" t="s">
        <v>8</v>
      </c>
      <c r="AAN7" s="526" t="s">
        <v>17</v>
      </c>
      <c r="AAO7" s="527" t="s">
        <v>2</v>
      </c>
      <c r="AAP7" s="519" t="s">
        <v>18</v>
      </c>
      <c r="AAQ7" s="528" t="s">
        <v>15</v>
      </c>
      <c r="AAR7" s="529"/>
      <c r="AAU7" s="531" t="s">
        <v>7</v>
      </c>
      <c r="AAV7" s="525" t="s">
        <v>8</v>
      </c>
      <c r="AAW7" s="526" t="s">
        <v>17</v>
      </c>
      <c r="AAX7" s="527" t="s">
        <v>2</v>
      </c>
      <c r="AAY7" s="519" t="s">
        <v>18</v>
      </c>
      <c r="AAZ7" s="528" t="s">
        <v>15</v>
      </c>
      <c r="ABA7" s="529"/>
      <c r="ABD7" s="531" t="s">
        <v>7</v>
      </c>
      <c r="ABE7" s="525" t="s">
        <v>8</v>
      </c>
      <c r="ABF7" s="526" t="s">
        <v>17</v>
      </c>
      <c r="ABG7" s="527" t="s">
        <v>2</v>
      </c>
      <c r="ABH7" s="519" t="s">
        <v>18</v>
      </c>
      <c r="ABI7" s="528" t="s">
        <v>15</v>
      </c>
      <c r="ABJ7" s="529"/>
      <c r="ABM7" s="531" t="s">
        <v>7</v>
      </c>
      <c r="ABN7" s="525" t="s">
        <v>8</v>
      </c>
      <c r="ABO7" s="526" t="s">
        <v>17</v>
      </c>
      <c r="ABP7" s="527" t="s">
        <v>2</v>
      </c>
      <c r="ABQ7" s="519" t="s">
        <v>18</v>
      </c>
      <c r="ABR7" s="528" t="s">
        <v>15</v>
      </c>
      <c r="ABS7" s="529"/>
      <c r="ABV7" s="531" t="s">
        <v>7</v>
      </c>
      <c r="ABW7" s="525" t="s">
        <v>8</v>
      </c>
      <c r="ABX7" s="526" t="s">
        <v>17</v>
      </c>
      <c r="ABY7" s="527" t="s">
        <v>2</v>
      </c>
      <c r="ABZ7" s="519" t="s">
        <v>18</v>
      </c>
      <c r="ACA7" s="528" t="s">
        <v>15</v>
      </c>
      <c r="ACB7" s="529"/>
      <c r="ACE7" s="531" t="s">
        <v>7</v>
      </c>
      <c r="ACF7" s="525" t="s">
        <v>8</v>
      </c>
      <c r="ACG7" s="526" t="s">
        <v>17</v>
      </c>
      <c r="ACH7" s="527" t="s">
        <v>2</v>
      </c>
      <c r="ACI7" s="519" t="s">
        <v>18</v>
      </c>
      <c r="ACJ7" s="528" t="s">
        <v>15</v>
      </c>
      <c r="ACK7" s="529"/>
      <c r="ACN7" s="531" t="s">
        <v>7</v>
      </c>
      <c r="ACO7" s="525" t="s">
        <v>8</v>
      </c>
      <c r="ACP7" s="526" t="s">
        <v>17</v>
      </c>
      <c r="ACQ7" s="527" t="s">
        <v>2</v>
      </c>
      <c r="ACR7" s="519" t="s">
        <v>18</v>
      </c>
      <c r="ACS7" s="528" t="s">
        <v>15</v>
      </c>
      <c r="ACT7" s="529"/>
      <c r="ACW7" s="531" t="s">
        <v>7</v>
      </c>
      <c r="ACX7" s="525" t="s">
        <v>8</v>
      </c>
      <c r="ACY7" s="526" t="s">
        <v>17</v>
      </c>
      <c r="ACZ7" s="527" t="s">
        <v>2</v>
      </c>
      <c r="ADA7" s="519" t="s">
        <v>18</v>
      </c>
      <c r="ADB7" s="528" t="s">
        <v>15</v>
      </c>
      <c r="ADC7" s="529"/>
    </row>
    <row r="8" spans="1:783" ht="16.5" thickTop="1" x14ac:dyDescent="0.25">
      <c r="A8" s="153">
        <v>5</v>
      </c>
      <c r="B8" s="84" t="str">
        <f>AU5</f>
        <v>IDEAL TRADING</v>
      </c>
      <c r="C8" s="84" t="str">
        <f t="shared" ref="C8:I8" si="4">AV5</f>
        <v>SIOUX</v>
      </c>
      <c r="D8" s="112" t="str">
        <f t="shared" si="4"/>
        <v>PED. 50845775</v>
      </c>
      <c r="E8" s="151">
        <f t="shared" si="4"/>
        <v>43963</v>
      </c>
      <c r="F8" s="95">
        <f t="shared" si="4"/>
        <v>18703.810000000001</v>
      </c>
      <c r="G8" s="81">
        <f t="shared" si="4"/>
        <v>21</v>
      </c>
      <c r="H8" s="49">
        <f t="shared" si="4"/>
        <v>18806.5</v>
      </c>
      <c r="I8" s="115">
        <f t="shared" si="4"/>
        <v>-102.68999999999869</v>
      </c>
      <c r="K8" s="68"/>
      <c r="L8" s="116"/>
      <c r="M8" s="15">
        <v>1</v>
      </c>
      <c r="N8" s="101">
        <v>874</v>
      </c>
      <c r="O8" s="455">
        <v>43958</v>
      </c>
      <c r="P8" s="359">
        <v>874</v>
      </c>
      <c r="Q8" s="104" t="s">
        <v>250</v>
      </c>
      <c r="R8" s="78">
        <v>42</v>
      </c>
      <c r="T8" s="68"/>
      <c r="U8" s="116"/>
      <c r="V8" s="15">
        <v>1</v>
      </c>
      <c r="W8" s="359">
        <v>944.22</v>
      </c>
      <c r="X8" s="461">
        <v>43960</v>
      </c>
      <c r="Y8" s="359">
        <v>944.22</v>
      </c>
      <c r="Z8" s="539" t="s">
        <v>257</v>
      </c>
      <c r="AA8" s="343">
        <v>36</v>
      </c>
      <c r="AC8" s="68"/>
      <c r="AD8" s="116"/>
      <c r="AE8" s="15">
        <v>1</v>
      </c>
      <c r="AF8" s="101">
        <v>938</v>
      </c>
      <c r="AG8" s="455">
        <v>43959</v>
      </c>
      <c r="AH8" s="76">
        <v>938</v>
      </c>
      <c r="AI8" s="104" t="s">
        <v>253</v>
      </c>
      <c r="AJ8" s="78">
        <v>36</v>
      </c>
      <c r="AL8" s="68"/>
      <c r="AM8" s="116"/>
      <c r="AN8" s="15">
        <v>1</v>
      </c>
      <c r="AO8" s="506">
        <v>873.6</v>
      </c>
      <c r="AP8" s="461">
        <v>43960</v>
      </c>
      <c r="AQ8" s="506">
        <v>873.6</v>
      </c>
      <c r="AR8" s="442" t="s">
        <v>259</v>
      </c>
      <c r="AS8" s="343">
        <v>36</v>
      </c>
      <c r="AU8" s="68"/>
      <c r="AV8" s="116"/>
      <c r="AW8" s="15">
        <v>1</v>
      </c>
      <c r="AX8" s="101">
        <v>881.5</v>
      </c>
      <c r="AY8" s="151">
        <v>43963</v>
      </c>
      <c r="AZ8" s="101">
        <v>881.5</v>
      </c>
      <c r="BA8" s="104" t="s">
        <v>263</v>
      </c>
      <c r="BB8" s="533">
        <v>36</v>
      </c>
      <c r="BD8" s="68"/>
      <c r="BE8" s="116"/>
      <c r="BF8" s="15">
        <v>1</v>
      </c>
      <c r="BG8" s="101">
        <v>906.3</v>
      </c>
      <c r="BH8" s="151">
        <v>43964</v>
      </c>
      <c r="BI8" s="101">
        <v>906.3</v>
      </c>
      <c r="BJ8" s="104" t="s">
        <v>265</v>
      </c>
      <c r="BK8" s="533">
        <v>34</v>
      </c>
      <c r="BM8" s="68"/>
      <c r="BN8" s="116"/>
      <c r="BO8" s="15">
        <v>1</v>
      </c>
      <c r="BP8" s="101">
        <v>924</v>
      </c>
      <c r="BQ8" s="534">
        <v>43965</v>
      </c>
      <c r="BR8" s="101">
        <v>924</v>
      </c>
      <c r="BS8" s="535" t="s">
        <v>269</v>
      </c>
      <c r="BT8" s="536">
        <v>32</v>
      </c>
      <c r="BV8" s="68"/>
      <c r="BW8" s="116"/>
      <c r="BX8" s="15">
        <v>1</v>
      </c>
      <c r="BY8" s="101">
        <v>906.3</v>
      </c>
      <c r="BZ8" s="534">
        <v>43965</v>
      </c>
      <c r="CA8" s="101">
        <v>906.3</v>
      </c>
      <c r="CB8" s="535" t="s">
        <v>267</v>
      </c>
      <c r="CC8" s="536">
        <v>32</v>
      </c>
      <c r="CE8" s="68"/>
      <c r="CF8" s="116"/>
      <c r="CG8" s="15">
        <v>1</v>
      </c>
      <c r="CH8" s="101">
        <v>922.6</v>
      </c>
      <c r="CI8" s="534">
        <v>43966</v>
      </c>
      <c r="CJ8" s="101">
        <v>922.6</v>
      </c>
      <c r="CK8" s="535" t="s">
        <v>273</v>
      </c>
      <c r="CL8" s="536">
        <v>28</v>
      </c>
      <c r="CN8" s="68"/>
      <c r="CO8" s="116"/>
      <c r="CP8" s="15">
        <v>1</v>
      </c>
      <c r="CQ8" s="101">
        <v>932</v>
      </c>
      <c r="CR8" s="455">
        <v>43970</v>
      </c>
      <c r="CS8" s="101">
        <v>932</v>
      </c>
      <c r="CT8" s="104" t="s">
        <v>279</v>
      </c>
      <c r="CU8" s="78">
        <v>27</v>
      </c>
      <c r="CW8" s="68"/>
      <c r="CX8" s="116"/>
      <c r="CY8" s="15">
        <v>1</v>
      </c>
      <c r="CZ8" s="101">
        <v>954.4</v>
      </c>
      <c r="DA8" s="534">
        <v>43972</v>
      </c>
      <c r="DB8" s="101">
        <v>954.4</v>
      </c>
      <c r="DC8" s="537" t="s">
        <v>286</v>
      </c>
      <c r="DD8" s="536">
        <v>27</v>
      </c>
      <c r="DF8" s="68"/>
      <c r="DG8" s="116"/>
      <c r="DH8" s="15">
        <v>1</v>
      </c>
      <c r="DI8" s="101">
        <v>894.5</v>
      </c>
      <c r="DJ8" s="534">
        <v>43972</v>
      </c>
      <c r="DK8" s="359">
        <v>894.5</v>
      </c>
      <c r="DL8" s="537" t="s">
        <v>288</v>
      </c>
      <c r="DM8" s="536">
        <v>27</v>
      </c>
      <c r="DO8" s="68"/>
      <c r="DP8" s="116"/>
      <c r="DQ8" s="15">
        <v>1</v>
      </c>
      <c r="DR8" s="101">
        <v>896.3</v>
      </c>
      <c r="DS8" s="479">
        <v>43974</v>
      </c>
      <c r="DT8" s="76">
        <v>896.3</v>
      </c>
      <c r="DU8" s="77" t="s">
        <v>291</v>
      </c>
      <c r="DV8" s="78">
        <v>27</v>
      </c>
      <c r="DX8" s="68"/>
      <c r="DY8" s="116"/>
      <c r="DZ8" s="15">
        <v>1</v>
      </c>
      <c r="EA8" s="101">
        <v>932</v>
      </c>
      <c r="EB8" s="479">
        <v>43978</v>
      </c>
      <c r="EC8" s="101">
        <v>932</v>
      </c>
      <c r="ED8" s="342" t="s">
        <v>300</v>
      </c>
      <c r="EE8" s="78">
        <v>27</v>
      </c>
      <c r="EG8" s="68"/>
      <c r="EH8" s="613"/>
      <c r="EI8" s="15">
        <v>1</v>
      </c>
      <c r="EJ8" s="359">
        <v>831.9</v>
      </c>
      <c r="EK8" s="461">
        <v>43978</v>
      </c>
      <c r="EL8" s="359">
        <v>831.9</v>
      </c>
      <c r="EM8" s="538" t="s">
        <v>298</v>
      </c>
      <c r="EN8" s="343">
        <v>27</v>
      </c>
      <c r="EP8" s="68"/>
      <c r="EQ8" s="116"/>
      <c r="ER8" s="15">
        <v>1</v>
      </c>
      <c r="ES8" s="101">
        <v>904.5</v>
      </c>
      <c r="ET8" s="455">
        <v>43979</v>
      </c>
      <c r="EU8" s="101">
        <v>904.5</v>
      </c>
      <c r="EV8" s="77" t="s">
        <v>303</v>
      </c>
      <c r="EW8" s="78">
        <v>26.5</v>
      </c>
      <c r="EY8" s="68"/>
      <c r="EZ8" s="116"/>
      <c r="FA8" s="15">
        <v>1</v>
      </c>
      <c r="FB8" s="101">
        <v>933.5</v>
      </c>
      <c r="FC8" s="455">
        <v>43980</v>
      </c>
      <c r="FD8" s="101">
        <v>933.5</v>
      </c>
      <c r="FE8" s="77" t="s">
        <v>305</v>
      </c>
      <c r="FF8" s="78">
        <v>27</v>
      </c>
      <c r="FH8" s="68"/>
      <c r="FI8" s="116"/>
      <c r="FJ8" s="15">
        <v>1</v>
      </c>
      <c r="FK8" s="101">
        <v>940.5</v>
      </c>
      <c r="FL8" s="479">
        <v>43981</v>
      </c>
      <c r="FM8" s="101">
        <v>940.5</v>
      </c>
      <c r="FN8" s="77" t="s">
        <v>307</v>
      </c>
      <c r="FO8" s="78">
        <v>28</v>
      </c>
      <c r="FQ8" s="68"/>
      <c r="FR8" s="116"/>
      <c r="FS8" s="15"/>
      <c r="FT8" s="101"/>
      <c r="FU8" s="455"/>
      <c r="FV8" s="101"/>
      <c r="FW8" s="104"/>
      <c r="FX8" s="78"/>
      <c r="FZ8" s="68"/>
      <c r="GA8" s="116"/>
      <c r="GB8" s="15">
        <v>1</v>
      </c>
      <c r="GC8" s="101"/>
      <c r="GD8" s="455"/>
      <c r="GE8" s="359"/>
      <c r="GF8" s="104"/>
      <c r="GG8" s="78"/>
      <c r="GI8" s="68"/>
      <c r="GJ8" s="116"/>
      <c r="GK8" s="15">
        <v>1</v>
      </c>
      <c r="GL8" s="101"/>
      <c r="GM8" s="455"/>
      <c r="GN8" s="101"/>
      <c r="GO8" s="104"/>
      <c r="GP8" s="78"/>
      <c r="GR8" s="68"/>
      <c r="GS8" s="116"/>
      <c r="GT8" s="15">
        <v>1</v>
      </c>
      <c r="GU8" s="359"/>
      <c r="GV8" s="461"/>
      <c r="GW8" s="359"/>
      <c r="GX8" s="539"/>
      <c r="GY8" s="343"/>
      <c r="HA8" s="68"/>
      <c r="HB8" s="116"/>
      <c r="HC8" s="15">
        <v>1</v>
      </c>
      <c r="HD8" s="101"/>
      <c r="HE8" s="479"/>
      <c r="HF8" s="101"/>
      <c r="HG8" s="540"/>
      <c r="HH8" s="78"/>
      <c r="HJ8" s="68"/>
      <c r="HK8" s="116"/>
      <c r="HL8" s="15">
        <v>1</v>
      </c>
      <c r="HM8" s="101"/>
      <c r="HN8" s="88"/>
      <c r="HO8" s="101"/>
      <c r="HP8" s="541"/>
      <c r="HQ8" s="78"/>
      <c r="HR8" s="101"/>
      <c r="HS8" s="68"/>
      <c r="HT8" s="116"/>
      <c r="HU8" s="15">
        <v>1</v>
      </c>
      <c r="HV8" s="101"/>
      <c r="HW8" s="479"/>
      <c r="HX8" s="101"/>
      <c r="HY8" s="77"/>
      <c r="HZ8" s="78"/>
      <c r="IA8" s="542"/>
      <c r="IB8" s="543"/>
      <c r="IC8" s="544"/>
      <c r="ID8" s="15">
        <v>1</v>
      </c>
      <c r="IE8" s="101"/>
      <c r="IF8" s="455"/>
      <c r="IG8" s="101"/>
      <c r="IH8" s="77"/>
      <c r="II8" s="78"/>
      <c r="IK8" s="68"/>
      <c r="IL8" s="116"/>
      <c r="IM8" s="15">
        <v>1</v>
      </c>
      <c r="IN8" s="101"/>
      <c r="IO8" s="479"/>
      <c r="IP8" s="359"/>
      <c r="IQ8" s="77"/>
      <c r="IR8" s="78"/>
      <c r="IT8" s="68"/>
      <c r="IU8" s="116"/>
      <c r="IV8" s="15">
        <v>1</v>
      </c>
      <c r="IW8" s="101"/>
      <c r="IX8" s="455"/>
      <c r="IY8" s="101"/>
      <c r="IZ8" s="104"/>
      <c r="JA8" s="78"/>
      <c r="JC8" s="68"/>
      <c r="JD8" s="116"/>
      <c r="JE8" s="15">
        <v>1</v>
      </c>
      <c r="JF8" s="101"/>
      <c r="JG8" s="455"/>
      <c r="JH8" s="101"/>
      <c r="JI8" s="104"/>
      <c r="JJ8" s="78"/>
      <c r="JL8" s="68"/>
      <c r="JM8" s="116"/>
      <c r="JN8" s="15">
        <v>1</v>
      </c>
      <c r="JO8" s="101"/>
      <c r="JP8" s="455"/>
      <c r="JQ8" s="101"/>
      <c r="JR8" s="104"/>
      <c r="JS8" s="78"/>
      <c r="JU8" s="68"/>
      <c r="JV8" s="116"/>
      <c r="JW8" s="15">
        <v>1</v>
      </c>
      <c r="JX8" s="101"/>
      <c r="JY8" s="455"/>
      <c r="JZ8" s="101"/>
      <c r="KA8" s="104"/>
      <c r="KB8" s="78"/>
      <c r="KD8" s="68"/>
      <c r="KE8" s="116"/>
      <c r="KF8" s="15">
        <v>1</v>
      </c>
      <c r="KG8" s="101"/>
      <c r="KH8" s="455"/>
      <c r="KI8" s="101"/>
      <c r="KJ8" s="104"/>
      <c r="KK8" s="78"/>
      <c r="KM8" s="68"/>
      <c r="KN8" s="116"/>
      <c r="KO8" s="15">
        <v>1</v>
      </c>
      <c r="KP8" s="532"/>
      <c r="KQ8" s="455"/>
      <c r="KR8" s="532"/>
      <c r="KS8" s="104"/>
      <c r="KT8" s="78"/>
      <c r="KV8" s="68"/>
      <c r="KW8" s="116"/>
      <c r="KX8" s="15">
        <v>1</v>
      </c>
      <c r="KY8" s="532"/>
      <c r="KZ8" s="455"/>
      <c r="LA8" s="532"/>
      <c r="LB8" s="104"/>
      <c r="LC8" s="78"/>
      <c r="LE8" s="68"/>
      <c r="LF8" s="116"/>
      <c r="LG8" s="15">
        <v>1</v>
      </c>
      <c r="LH8" s="101"/>
      <c r="LI8" s="455"/>
      <c r="LJ8" s="101"/>
      <c r="LK8" s="104"/>
      <c r="LL8" s="78"/>
      <c r="LN8" s="68"/>
      <c r="LO8" s="116"/>
      <c r="LP8" s="15">
        <v>1</v>
      </c>
      <c r="LQ8" s="532"/>
      <c r="LR8" s="455"/>
      <c r="LS8" s="532"/>
      <c r="LT8" s="104"/>
      <c r="LU8" s="78"/>
      <c r="LW8" s="68"/>
      <c r="LX8" s="116"/>
      <c r="LY8" s="15">
        <v>1</v>
      </c>
      <c r="LZ8" s="545"/>
      <c r="MA8" s="455"/>
      <c r="MB8" s="545"/>
      <c r="MC8" s="104"/>
      <c r="MD8" s="78"/>
      <c r="MF8" s="68"/>
      <c r="MG8" s="116"/>
      <c r="MH8" s="15">
        <v>1</v>
      </c>
      <c r="MI8" s="101"/>
      <c r="MJ8" s="455"/>
      <c r="MK8" s="101"/>
      <c r="ML8" s="104"/>
      <c r="MM8" s="78"/>
      <c r="MO8" s="68"/>
      <c r="MP8" s="116"/>
      <c r="MQ8" s="15">
        <v>1</v>
      </c>
      <c r="MR8" s="545"/>
      <c r="MS8" s="455"/>
      <c r="MT8" s="545"/>
      <c r="MU8" s="104"/>
      <c r="MV8" s="78"/>
      <c r="MX8" s="68"/>
      <c r="MY8" s="116"/>
      <c r="MZ8" s="15">
        <v>1</v>
      </c>
      <c r="NA8" s="101"/>
      <c r="NB8" s="455"/>
      <c r="NC8" s="101"/>
      <c r="ND8" s="104"/>
      <c r="NE8" s="78"/>
      <c r="NG8" s="68"/>
      <c r="NH8" s="116"/>
      <c r="NI8" s="15">
        <v>1</v>
      </c>
      <c r="NJ8" s="359"/>
      <c r="NK8" s="461"/>
      <c r="NL8" s="359"/>
      <c r="NM8" s="442"/>
      <c r="NN8" s="343"/>
      <c r="NP8" s="68"/>
      <c r="NQ8" s="103"/>
      <c r="NR8" s="15">
        <v>1</v>
      </c>
      <c r="NS8" s="545"/>
      <c r="NT8" s="455"/>
      <c r="NU8" s="545"/>
      <c r="NV8" s="104"/>
      <c r="NW8" s="78"/>
      <c r="NY8" s="68"/>
      <c r="NZ8" s="116"/>
      <c r="OA8" s="15">
        <v>1</v>
      </c>
      <c r="OB8" s="101"/>
      <c r="OC8" s="455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55"/>
      <c r="OV8" s="101"/>
      <c r="OW8" s="104"/>
      <c r="OX8" s="78"/>
      <c r="OZ8" s="68"/>
      <c r="PA8" s="116"/>
      <c r="PB8" s="15">
        <v>1</v>
      </c>
      <c r="PC8" s="101"/>
      <c r="PD8" s="455"/>
      <c r="PE8" s="101"/>
      <c r="PF8" s="104"/>
      <c r="PG8" s="78"/>
      <c r="PI8" s="68"/>
      <c r="PJ8" s="116"/>
      <c r="PK8" s="15">
        <v>1</v>
      </c>
      <c r="PL8" s="101"/>
      <c r="PM8" s="455"/>
      <c r="PN8" s="101"/>
      <c r="PO8" s="104"/>
      <c r="PP8" s="78"/>
      <c r="PR8" s="68"/>
      <c r="PS8" s="103"/>
      <c r="PT8" s="15">
        <v>1</v>
      </c>
      <c r="PU8" s="101"/>
      <c r="PV8" s="455"/>
      <c r="PW8" s="101"/>
      <c r="PX8" s="104"/>
      <c r="PY8" s="533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46"/>
      <c r="RP8" s="215"/>
      <c r="RQ8" s="537"/>
      <c r="RR8" s="536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SEABOARD FOODS</v>
      </c>
      <c r="C9" s="84" t="str">
        <f t="shared" ref="C9:H9" si="5">BE5</f>
        <v>Seaboard</v>
      </c>
      <c r="D9" s="112" t="str">
        <f t="shared" si="5"/>
        <v>PED. 50843706</v>
      </c>
      <c r="E9" s="151">
        <f t="shared" si="5"/>
        <v>43964</v>
      </c>
      <c r="F9" s="95">
        <f t="shared" si="5"/>
        <v>18847.599999999999</v>
      </c>
      <c r="G9" s="81">
        <f t="shared" si="5"/>
        <v>21</v>
      </c>
      <c r="H9" s="49">
        <f t="shared" si="5"/>
        <v>19009.2</v>
      </c>
      <c r="I9" s="115">
        <f>BK5</f>
        <v>-161.60000000000218</v>
      </c>
      <c r="L9" s="103"/>
      <c r="M9" s="15">
        <v>2</v>
      </c>
      <c r="N9" s="115">
        <v>910.5</v>
      </c>
      <c r="O9" s="455">
        <v>43958</v>
      </c>
      <c r="P9" s="115">
        <v>910.5</v>
      </c>
      <c r="Q9" s="104" t="s">
        <v>250</v>
      </c>
      <c r="R9" s="78">
        <v>42</v>
      </c>
      <c r="U9" s="103"/>
      <c r="V9" s="15">
        <v>2</v>
      </c>
      <c r="W9" s="359">
        <v>875.74</v>
      </c>
      <c r="X9" s="461">
        <v>43960</v>
      </c>
      <c r="Y9" s="359">
        <v>875.74</v>
      </c>
      <c r="Z9" s="539" t="s">
        <v>257</v>
      </c>
      <c r="AA9" s="343">
        <v>36</v>
      </c>
      <c r="AD9" s="103"/>
      <c r="AE9" s="15">
        <v>2</v>
      </c>
      <c r="AF9" s="101">
        <v>908.1</v>
      </c>
      <c r="AG9" s="455">
        <v>43959</v>
      </c>
      <c r="AH9" s="101">
        <v>908.1</v>
      </c>
      <c r="AI9" s="104" t="s">
        <v>253</v>
      </c>
      <c r="AJ9" s="78">
        <v>36</v>
      </c>
      <c r="AM9" s="103"/>
      <c r="AN9" s="15">
        <v>2</v>
      </c>
      <c r="AO9" s="443">
        <v>938.5</v>
      </c>
      <c r="AP9" s="461">
        <v>43960</v>
      </c>
      <c r="AQ9" s="443">
        <v>938.5</v>
      </c>
      <c r="AR9" s="442" t="s">
        <v>259</v>
      </c>
      <c r="AS9" s="343">
        <v>36</v>
      </c>
      <c r="AV9" s="103"/>
      <c r="AW9" s="15">
        <v>2</v>
      </c>
      <c r="AX9" s="101">
        <v>903</v>
      </c>
      <c r="AY9" s="151">
        <v>43963</v>
      </c>
      <c r="AZ9" s="101">
        <v>903</v>
      </c>
      <c r="BA9" s="104" t="s">
        <v>263</v>
      </c>
      <c r="BB9" s="533">
        <v>36</v>
      </c>
      <c r="BE9" s="103"/>
      <c r="BF9" s="15">
        <v>2</v>
      </c>
      <c r="BG9" s="101">
        <v>912.6</v>
      </c>
      <c r="BH9" s="151">
        <v>43964</v>
      </c>
      <c r="BI9" s="101">
        <v>912.6</v>
      </c>
      <c r="BJ9" s="104" t="s">
        <v>265</v>
      </c>
      <c r="BK9" s="533">
        <v>34</v>
      </c>
      <c r="BN9" s="116"/>
      <c r="BO9" s="15">
        <v>2</v>
      </c>
      <c r="BP9" s="101">
        <v>977.5</v>
      </c>
      <c r="BQ9" s="534">
        <v>43965</v>
      </c>
      <c r="BR9" s="101">
        <v>977.5</v>
      </c>
      <c r="BS9" s="537" t="s">
        <v>269</v>
      </c>
      <c r="BT9" s="536">
        <v>32</v>
      </c>
      <c r="BW9" s="103"/>
      <c r="BX9" s="15">
        <v>2</v>
      </c>
      <c r="BY9" s="101">
        <v>918.1</v>
      </c>
      <c r="BZ9" s="534">
        <v>43965</v>
      </c>
      <c r="CA9" s="101">
        <v>918.1</v>
      </c>
      <c r="CB9" s="537" t="s">
        <v>267</v>
      </c>
      <c r="CC9" s="536">
        <v>32</v>
      </c>
      <c r="CF9" s="103"/>
      <c r="CG9" s="15">
        <v>2</v>
      </c>
      <c r="CH9" s="101">
        <v>939.8</v>
      </c>
      <c r="CI9" s="534">
        <v>43966</v>
      </c>
      <c r="CJ9" s="101">
        <v>939.8</v>
      </c>
      <c r="CK9" s="537" t="s">
        <v>273</v>
      </c>
      <c r="CL9" s="536">
        <v>28</v>
      </c>
      <c r="CO9" s="103"/>
      <c r="CP9" s="15">
        <v>2</v>
      </c>
      <c r="CQ9" s="101">
        <v>909</v>
      </c>
      <c r="CR9" s="455">
        <v>43970</v>
      </c>
      <c r="CS9" s="101">
        <v>909</v>
      </c>
      <c r="CT9" s="104" t="s">
        <v>279</v>
      </c>
      <c r="CU9" s="78">
        <v>27</v>
      </c>
      <c r="CX9" s="103"/>
      <c r="CY9" s="15">
        <v>2</v>
      </c>
      <c r="CZ9" s="101">
        <v>874.5</v>
      </c>
      <c r="DA9" s="534">
        <v>43972</v>
      </c>
      <c r="DB9" s="101">
        <v>874.5</v>
      </c>
      <c r="DC9" s="537" t="s">
        <v>286</v>
      </c>
      <c r="DD9" s="536">
        <v>27</v>
      </c>
      <c r="DG9" s="103"/>
      <c r="DH9" s="15">
        <v>2</v>
      </c>
      <c r="DI9" s="101">
        <v>938</v>
      </c>
      <c r="DJ9" s="534">
        <v>43972</v>
      </c>
      <c r="DK9" s="101">
        <v>938</v>
      </c>
      <c r="DL9" s="537" t="s">
        <v>288</v>
      </c>
      <c r="DM9" s="536">
        <v>27</v>
      </c>
      <c r="DP9" s="103"/>
      <c r="DQ9" s="15">
        <v>2</v>
      </c>
      <c r="DR9" s="76">
        <v>913.5</v>
      </c>
      <c r="DS9" s="479">
        <v>43974</v>
      </c>
      <c r="DT9" s="76">
        <v>913.5</v>
      </c>
      <c r="DU9" s="77" t="s">
        <v>291</v>
      </c>
      <c r="DV9" s="78">
        <v>27</v>
      </c>
      <c r="DY9" s="103"/>
      <c r="DZ9" s="15">
        <v>2</v>
      </c>
      <c r="EA9" s="76">
        <v>916</v>
      </c>
      <c r="EB9" s="479">
        <v>43978</v>
      </c>
      <c r="EC9" s="76">
        <v>916</v>
      </c>
      <c r="ED9" s="342" t="s">
        <v>300</v>
      </c>
      <c r="EE9" s="78">
        <v>27</v>
      </c>
      <c r="EH9" s="613"/>
      <c r="EI9" s="15">
        <v>2</v>
      </c>
      <c r="EJ9" s="359">
        <v>804.7</v>
      </c>
      <c r="EK9" s="461">
        <v>43978</v>
      </c>
      <c r="EL9" s="359">
        <v>804.7</v>
      </c>
      <c r="EM9" s="342" t="s">
        <v>298</v>
      </c>
      <c r="EN9" s="343">
        <v>27</v>
      </c>
      <c r="EQ9" s="103"/>
      <c r="ER9" s="15">
        <v>2</v>
      </c>
      <c r="ES9" s="101">
        <v>830.1</v>
      </c>
      <c r="ET9" s="455">
        <v>43979</v>
      </c>
      <c r="EU9" s="101">
        <v>830.1</v>
      </c>
      <c r="EV9" s="77" t="s">
        <v>303</v>
      </c>
      <c r="EW9" s="78">
        <v>26.5</v>
      </c>
      <c r="EZ9" s="103"/>
      <c r="FA9" s="15">
        <v>2</v>
      </c>
      <c r="FB9" s="101">
        <v>934.4</v>
      </c>
      <c r="FC9" s="455">
        <v>43980</v>
      </c>
      <c r="FD9" s="101">
        <v>934.4</v>
      </c>
      <c r="FE9" s="77" t="s">
        <v>305</v>
      </c>
      <c r="FF9" s="78">
        <v>27</v>
      </c>
      <c r="FI9" s="103"/>
      <c r="FJ9" s="15">
        <v>2</v>
      </c>
      <c r="FK9" s="76">
        <v>836</v>
      </c>
      <c r="FL9" s="479">
        <v>43981</v>
      </c>
      <c r="FM9" s="76">
        <v>836</v>
      </c>
      <c r="FN9" s="77" t="s">
        <v>307</v>
      </c>
      <c r="FO9" s="78">
        <v>28</v>
      </c>
      <c r="FR9" s="103"/>
      <c r="FS9" s="15"/>
      <c r="FT9" s="76"/>
      <c r="FU9" s="455"/>
      <c r="FV9" s="76"/>
      <c r="FW9" s="104"/>
      <c r="FX9" s="78"/>
      <c r="GA9" s="103"/>
      <c r="GB9" s="15">
        <v>2</v>
      </c>
      <c r="GC9" s="115"/>
      <c r="GD9" s="455"/>
      <c r="GE9" s="115"/>
      <c r="GF9" s="104"/>
      <c r="GG9" s="78"/>
      <c r="GJ9" s="103"/>
      <c r="GK9" s="15">
        <v>2</v>
      </c>
      <c r="GL9" s="101"/>
      <c r="GM9" s="455"/>
      <c r="GN9" s="101"/>
      <c r="GO9" s="104"/>
      <c r="GP9" s="78"/>
      <c r="GS9" s="103"/>
      <c r="GT9" s="15">
        <v>2</v>
      </c>
      <c r="GU9" s="359"/>
      <c r="GV9" s="461"/>
      <c r="GW9" s="359"/>
      <c r="GX9" s="539"/>
      <c r="GY9" s="343"/>
      <c r="HB9" s="116"/>
      <c r="HC9" s="15">
        <v>2</v>
      </c>
      <c r="HD9" s="76"/>
      <c r="HE9" s="479"/>
      <c r="HF9" s="76"/>
      <c r="HG9" s="77"/>
      <c r="HH9" s="78"/>
      <c r="HK9" s="103"/>
      <c r="HL9" s="15">
        <v>2</v>
      </c>
      <c r="HM9" s="101"/>
      <c r="HN9" s="88"/>
      <c r="HO9" s="101"/>
      <c r="HP9" s="541"/>
      <c r="HQ9" s="78"/>
      <c r="HR9" s="101"/>
      <c r="HS9" s="101"/>
      <c r="HT9" s="103"/>
      <c r="HU9" s="15">
        <v>2</v>
      </c>
      <c r="HV9" s="101"/>
      <c r="HW9" s="479"/>
      <c r="HX9" s="101"/>
      <c r="HY9" s="77"/>
      <c r="HZ9" s="78"/>
      <c r="IA9" s="76"/>
      <c r="IC9" s="103"/>
      <c r="ID9" s="15">
        <v>2</v>
      </c>
      <c r="IE9" s="101"/>
      <c r="IF9" s="455"/>
      <c r="IG9" s="101"/>
      <c r="IH9" s="77"/>
      <c r="II9" s="78"/>
      <c r="IL9" s="103"/>
      <c r="IM9" s="15">
        <v>2</v>
      </c>
      <c r="IN9" s="76"/>
      <c r="IO9" s="479"/>
      <c r="IP9" s="76"/>
      <c r="IQ9" s="77"/>
      <c r="IR9" s="78"/>
      <c r="IU9" s="103"/>
      <c r="IV9" s="15">
        <v>2</v>
      </c>
      <c r="IW9" s="101"/>
      <c r="IX9" s="455"/>
      <c r="IY9" s="101"/>
      <c r="IZ9" s="104"/>
      <c r="JA9" s="78"/>
      <c r="JD9" s="103"/>
      <c r="JE9" s="15">
        <v>2</v>
      </c>
      <c r="JF9" s="101"/>
      <c r="JG9" s="455"/>
      <c r="JH9" s="101"/>
      <c r="JI9" s="104"/>
      <c r="JJ9" s="78"/>
      <c r="JM9" s="103"/>
      <c r="JN9" s="15">
        <v>2</v>
      </c>
      <c r="JO9" s="101"/>
      <c r="JP9" s="455"/>
      <c r="JQ9" s="101"/>
      <c r="JR9" s="104"/>
      <c r="JS9" s="78"/>
      <c r="JV9" s="103"/>
      <c r="JW9" s="15">
        <v>2</v>
      </c>
      <c r="JX9" s="101"/>
      <c r="JY9" s="455"/>
      <c r="JZ9" s="101"/>
      <c r="KA9" s="104"/>
      <c r="KB9" s="78"/>
      <c r="KE9" s="103"/>
      <c r="KF9" s="15">
        <v>2</v>
      </c>
      <c r="KG9" s="101"/>
      <c r="KH9" s="455"/>
      <c r="KI9" s="101"/>
      <c r="KJ9" s="104"/>
      <c r="KK9" s="78"/>
      <c r="KN9" s="103"/>
      <c r="KO9" s="15">
        <v>2</v>
      </c>
      <c r="KP9" s="547"/>
      <c r="KQ9" s="455"/>
      <c r="KR9" s="547"/>
      <c r="KS9" s="104"/>
      <c r="KT9" s="78"/>
      <c r="KW9" s="103"/>
      <c r="KX9" s="15">
        <v>2</v>
      </c>
      <c r="KY9" s="547"/>
      <c r="KZ9" s="455"/>
      <c r="LA9" s="547"/>
      <c r="LB9" s="104"/>
      <c r="LC9" s="78"/>
      <c r="LF9" s="103"/>
      <c r="LG9" s="15">
        <v>2</v>
      </c>
      <c r="LH9" s="101"/>
      <c r="LI9" s="455"/>
      <c r="LJ9" s="101"/>
      <c r="LK9" s="104"/>
      <c r="LL9" s="78"/>
      <c r="LO9" s="103"/>
      <c r="LP9" s="15">
        <v>2</v>
      </c>
      <c r="LQ9" s="547"/>
      <c r="LR9" s="455"/>
      <c r="LS9" s="547"/>
      <c r="LT9" s="104"/>
      <c r="LU9" s="78"/>
      <c r="LX9" s="103"/>
      <c r="LY9" s="15">
        <v>2</v>
      </c>
      <c r="LZ9" s="548"/>
      <c r="MA9" s="455"/>
      <c r="MB9" s="548"/>
      <c r="MC9" s="104"/>
      <c r="MD9" s="78"/>
      <c r="MG9" s="103"/>
      <c r="MH9" s="15">
        <v>2</v>
      </c>
      <c r="MI9" s="101"/>
      <c r="MJ9" s="455"/>
      <c r="MK9" s="101"/>
      <c r="ML9" s="104"/>
      <c r="MM9" s="78"/>
      <c r="MP9" s="103"/>
      <c r="MQ9" s="15">
        <v>2</v>
      </c>
      <c r="MR9" s="548"/>
      <c r="MS9" s="455"/>
      <c r="MT9" s="548"/>
      <c r="MU9" s="104"/>
      <c r="MV9" s="78"/>
      <c r="MY9" s="103"/>
      <c r="MZ9" s="15">
        <v>2</v>
      </c>
      <c r="NA9" s="101"/>
      <c r="NB9" s="455"/>
      <c r="NC9" s="101"/>
      <c r="ND9" s="104"/>
      <c r="NE9" s="78"/>
      <c r="NH9" s="103"/>
      <c r="NI9" s="15">
        <v>2</v>
      </c>
      <c r="NJ9" s="359"/>
      <c r="NK9" s="461"/>
      <c r="NL9" s="359"/>
      <c r="NM9" s="442"/>
      <c r="NN9" s="343"/>
      <c r="NQ9" s="103"/>
      <c r="NR9" s="15">
        <v>2</v>
      </c>
      <c r="NS9" s="548"/>
      <c r="NT9" s="455"/>
      <c r="NU9" s="548"/>
      <c r="NV9" s="104"/>
      <c r="NW9" s="78"/>
      <c r="NZ9" s="116"/>
      <c r="OA9" s="15">
        <v>2</v>
      </c>
      <c r="OB9" s="101"/>
      <c r="OC9" s="455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55"/>
      <c r="OV9" s="101"/>
      <c r="OW9" s="104"/>
      <c r="OX9" s="78"/>
      <c r="PA9" s="116"/>
      <c r="PB9" s="15">
        <v>2</v>
      </c>
      <c r="PC9" s="101"/>
      <c r="PD9" s="455"/>
      <c r="PE9" s="101"/>
      <c r="PF9" s="104"/>
      <c r="PG9" s="78"/>
      <c r="PJ9" s="116"/>
      <c r="PK9" s="15">
        <v>2</v>
      </c>
      <c r="PL9" s="101"/>
      <c r="PM9" s="455"/>
      <c r="PN9" s="101"/>
      <c r="PO9" s="104"/>
      <c r="PP9" s="78"/>
      <c r="PS9" s="116"/>
      <c r="PT9" s="15">
        <v>2</v>
      </c>
      <c r="PU9" s="101"/>
      <c r="PV9" s="455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46"/>
      <c r="RP9" s="215"/>
      <c r="RQ9" s="537"/>
      <c r="RR9" s="536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IDEAL TRADING</v>
      </c>
      <c r="C10" s="84" t="str">
        <f t="shared" si="6"/>
        <v>SIOUX</v>
      </c>
      <c r="D10" s="112" t="str">
        <f t="shared" si="6"/>
        <v>PED. 50904382</v>
      </c>
      <c r="E10" s="151">
        <f t="shared" si="6"/>
        <v>43965</v>
      </c>
      <c r="F10" s="95">
        <f t="shared" si="6"/>
        <v>18607.14</v>
      </c>
      <c r="G10" s="81">
        <f t="shared" si="6"/>
        <v>20</v>
      </c>
      <c r="H10" s="49">
        <f t="shared" si="6"/>
        <v>18709</v>
      </c>
      <c r="I10" s="115">
        <f t="shared" si="6"/>
        <v>-101.86000000000058</v>
      </c>
      <c r="L10" s="103"/>
      <c r="M10" s="15">
        <v>3</v>
      </c>
      <c r="N10" s="101">
        <v>862.5</v>
      </c>
      <c r="O10" s="455">
        <v>43958</v>
      </c>
      <c r="P10" s="101">
        <v>862.5</v>
      </c>
      <c r="Q10" s="104" t="s">
        <v>250</v>
      </c>
      <c r="R10" s="78">
        <v>42</v>
      </c>
      <c r="U10" s="103"/>
      <c r="V10" s="15">
        <v>3</v>
      </c>
      <c r="W10" s="359">
        <v>910.2</v>
      </c>
      <c r="X10" s="461">
        <v>43960</v>
      </c>
      <c r="Y10" s="359">
        <v>910.2</v>
      </c>
      <c r="Z10" s="539" t="s">
        <v>256</v>
      </c>
      <c r="AA10" s="343">
        <v>36</v>
      </c>
      <c r="AD10" s="103"/>
      <c r="AE10" s="15">
        <v>3</v>
      </c>
      <c r="AF10" s="101">
        <v>889</v>
      </c>
      <c r="AG10" s="455">
        <v>43959</v>
      </c>
      <c r="AH10" s="101">
        <v>889</v>
      </c>
      <c r="AI10" s="104" t="s">
        <v>253</v>
      </c>
      <c r="AJ10" s="78">
        <v>36</v>
      </c>
      <c r="AM10" s="103"/>
      <c r="AN10" s="15">
        <v>3</v>
      </c>
      <c r="AO10" s="443">
        <v>916.3</v>
      </c>
      <c r="AP10" s="461">
        <v>43960</v>
      </c>
      <c r="AQ10" s="443">
        <v>916.3</v>
      </c>
      <c r="AR10" s="442" t="s">
        <v>259</v>
      </c>
      <c r="AS10" s="343">
        <v>36</v>
      </c>
      <c r="AV10" s="103"/>
      <c r="AW10" s="15">
        <v>3</v>
      </c>
      <c r="AX10" s="101">
        <v>895.5</v>
      </c>
      <c r="AY10" s="151">
        <v>43963</v>
      </c>
      <c r="AZ10" s="101">
        <v>895.5</v>
      </c>
      <c r="BA10" s="104" t="s">
        <v>263</v>
      </c>
      <c r="BB10" s="533">
        <v>36</v>
      </c>
      <c r="BE10" s="103"/>
      <c r="BF10" s="15">
        <v>3</v>
      </c>
      <c r="BG10" s="101">
        <v>914.4</v>
      </c>
      <c r="BH10" s="151">
        <v>43964</v>
      </c>
      <c r="BI10" s="101">
        <v>914.4</v>
      </c>
      <c r="BJ10" s="104" t="s">
        <v>265</v>
      </c>
      <c r="BK10" s="533">
        <v>34</v>
      </c>
      <c r="BN10" s="116"/>
      <c r="BO10" s="15">
        <v>3</v>
      </c>
      <c r="BP10" s="101">
        <v>976</v>
      </c>
      <c r="BQ10" s="534">
        <v>43965</v>
      </c>
      <c r="BR10" s="101">
        <v>976</v>
      </c>
      <c r="BS10" s="537" t="s">
        <v>269</v>
      </c>
      <c r="BT10" s="536">
        <v>32</v>
      </c>
      <c r="BW10" s="103"/>
      <c r="BX10" s="15">
        <v>3</v>
      </c>
      <c r="BY10" s="101">
        <v>896.3</v>
      </c>
      <c r="BZ10" s="534">
        <v>43965</v>
      </c>
      <c r="CA10" s="101">
        <v>896.3</v>
      </c>
      <c r="CB10" s="537" t="s">
        <v>267</v>
      </c>
      <c r="CC10" s="536">
        <v>32</v>
      </c>
      <c r="CF10" s="103"/>
      <c r="CG10" s="15">
        <v>3</v>
      </c>
      <c r="CH10" s="101">
        <v>885.4</v>
      </c>
      <c r="CI10" s="534">
        <v>43966</v>
      </c>
      <c r="CJ10" s="101">
        <v>885.4</v>
      </c>
      <c r="CK10" s="537" t="s">
        <v>273</v>
      </c>
      <c r="CL10" s="536">
        <v>28</v>
      </c>
      <c r="CO10" s="103"/>
      <c r="CP10" s="15">
        <v>3</v>
      </c>
      <c r="CQ10" s="101">
        <v>936</v>
      </c>
      <c r="CR10" s="455">
        <v>43970</v>
      </c>
      <c r="CS10" s="101">
        <v>936</v>
      </c>
      <c r="CT10" s="104" t="s">
        <v>279</v>
      </c>
      <c r="CU10" s="78">
        <v>27</v>
      </c>
      <c r="CX10" s="103"/>
      <c r="CY10" s="15">
        <v>3</v>
      </c>
      <c r="CZ10" s="101">
        <v>878.2</v>
      </c>
      <c r="DA10" s="534">
        <v>43972</v>
      </c>
      <c r="DB10" s="101">
        <v>878.2</v>
      </c>
      <c r="DC10" s="537" t="s">
        <v>286</v>
      </c>
      <c r="DD10" s="536">
        <v>27</v>
      </c>
      <c r="DG10" s="103"/>
      <c r="DH10" s="15">
        <v>3</v>
      </c>
      <c r="DI10" s="101">
        <v>873.6</v>
      </c>
      <c r="DJ10" s="534">
        <v>43972</v>
      </c>
      <c r="DK10" s="101">
        <v>873.6</v>
      </c>
      <c r="DL10" s="537" t="s">
        <v>288</v>
      </c>
      <c r="DM10" s="536">
        <v>27</v>
      </c>
      <c r="DP10" s="103"/>
      <c r="DQ10" s="15">
        <v>3</v>
      </c>
      <c r="DR10" s="76">
        <v>935.3</v>
      </c>
      <c r="DS10" s="479">
        <v>43974</v>
      </c>
      <c r="DT10" s="76">
        <v>935.3</v>
      </c>
      <c r="DU10" s="77" t="s">
        <v>291</v>
      </c>
      <c r="DV10" s="78">
        <v>27</v>
      </c>
      <c r="DY10" s="103"/>
      <c r="DZ10" s="15">
        <v>3</v>
      </c>
      <c r="EA10" s="76">
        <v>940</v>
      </c>
      <c r="EB10" s="479">
        <v>43978</v>
      </c>
      <c r="EC10" s="76">
        <v>940</v>
      </c>
      <c r="ED10" s="342" t="s">
        <v>300</v>
      </c>
      <c r="EE10" s="78">
        <v>27</v>
      </c>
      <c r="EH10" s="613"/>
      <c r="EI10" s="15">
        <v>3</v>
      </c>
      <c r="EJ10" s="359">
        <v>870</v>
      </c>
      <c r="EK10" s="461">
        <v>43978</v>
      </c>
      <c r="EL10" s="359">
        <v>870</v>
      </c>
      <c r="EM10" s="342" t="s">
        <v>298</v>
      </c>
      <c r="EN10" s="343">
        <v>27</v>
      </c>
      <c r="EQ10" s="103"/>
      <c r="ER10" s="15">
        <v>3</v>
      </c>
      <c r="ES10" s="101">
        <v>873.6</v>
      </c>
      <c r="ET10" s="455">
        <v>43979</v>
      </c>
      <c r="EU10" s="101">
        <v>873.6</v>
      </c>
      <c r="EV10" s="77" t="s">
        <v>303</v>
      </c>
      <c r="EW10" s="78">
        <v>26.5</v>
      </c>
      <c r="EZ10" s="103"/>
      <c r="FA10" s="15">
        <v>3</v>
      </c>
      <c r="FB10" s="101">
        <v>885.4</v>
      </c>
      <c r="FC10" s="455">
        <v>43980</v>
      </c>
      <c r="FD10" s="101">
        <v>885.4</v>
      </c>
      <c r="FE10" s="77" t="s">
        <v>305</v>
      </c>
      <c r="FF10" s="78">
        <v>27</v>
      </c>
      <c r="FI10" s="103"/>
      <c r="FJ10" s="15">
        <v>3</v>
      </c>
      <c r="FK10" s="76">
        <v>919</v>
      </c>
      <c r="FL10" s="479">
        <v>43981</v>
      </c>
      <c r="FM10" s="76">
        <v>919</v>
      </c>
      <c r="FN10" s="77" t="s">
        <v>307</v>
      </c>
      <c r="FO10" s="78">
        <v>28</v>
      </c>
      <c r="FR10" s="103"/>
      <c r="FS10" s="15"/>
      <c r="FT10" s="76"/>
      <c r="FU10" s="455"/>
      <c r="FV10" s="76"/>
      <c r="FW10" s="104"/>
      <c r="FX10" s="78"/>
      <c r="GA10" s="103"/>
      <c r="GB10" s="15">
        <v>3</v>
      </c>
      <c r="GC10" s="101"/>
      <c r="GD10" s="455"/>
      <c r="GE10" s="101"/>
      <c r="GF10" s="104"/>
      <c r="GG10" s="78"/>
      <c r="GJ10" s="103"/>
      <c r="GK10" s="15">
        <v>3</v>
      </c>
      <c r="GL10" s="101"/>
      <c r="GM10" s="455"/>
      <c r="GN10" s="101"/>
      <c r="GO10" s="104"/>
      <c r="GP10" s="78"/>
      <c r="GS10" s="103"/>
      <c r="GT10" s="15">
        <v>3</v>
      </c>
      <c r="GU10" s="359"/>
      <c r="GV10" s="461"/>
      <c r="GW10" s="359"/>
      <c r="GX10" s="539"/>
      <c r="GY10" s="343"/>
      <c r="HB10" s="116"/>
      <c r="HC10" s="15">
        <v>3</v>
      </c>
      <c r="HD10" s="76"/>
      <c r="HE10" s="479"/>
      <c r="HF10" s="76"/>
      <c r="HG10" s="77"/>
      <c r="HH10" s="78"/>
      <c r="HK10" s="103"/>
      <c r="HL10" s="15">
        <v>3</v>
      </c>
      <c r="HM10" s="101"/>
      <c r="HN10" s="88"/>
      <c r="HO10" s="101"/>
      <c r="HP10" s="541"/>
      <c r="HQ10" s="78"/>
      <c r="HR10" s="101"/>
      <c r="HS10" s="76"/>
      <c r="HT10" s="103"/>
      <c r="HU10" s="15">
        <v>3</v>
      </c>
      <c r="HV10" s="101"/>
      <c r="HW10" s="479"/>
      <c r="HX10" s="101"/>
      <c r="HY10" s="77"/>
      <c r="HZ10" s="78"/>
      <c r="IA10" s="76"/>
      <c r="IC10" s="103"/>
      <c r="ID10" s="15">
        <v>3</v>
      </c>
      <c r="IE10" s="101"/>
      <c r="IF10" s="455"/>
      <c r="IG10" s="101"/>
      <c r="IH10" s="77"/>
      <c r="II10" s="78"/>
      <c r="IL10" s="103"/>
      <c r="IM10" s="15">
        <v>3</v>
      </c>
      <c r="IN10" s="76"/>
      <c r="IO10" s="479"/>
      <c r="IP10" s="76"/>
      <c r="IQ10" s="77"/>
      <c r="IR10" s="78"/>
      <c r="IU10" s="103"/>
      <c r="IV10" s="15">
        <v>3</v>
      </c>
      <c r="IW10" s="101"/>
      <c r="IX10" s="455"/>
      <c r="IY10" s="101"/>
      <c r="IZ10" s="104"/>
      <c r="JA10" s="78"/>
      <c r="JD10" s="103"/>
      <c r="JE10" s="15">
        <v>3</v>
      </c>
      <c r="JF10" s="101"/>
      <c r="JG10" s="455"/>
      <c r="JH10" s="101"/>
      <c r="JI10" s="104"/>
      <c r="JJ10" s="78"/>
      <c r="JM10" s="103"/>
      <c r="JN10" s="15">
        <v>3</v>
      </c>
      <c r="JO10" s="101"/>
      <c r="JP10" s="455"/>
      <c r="JQ10" s="101"/>
      <c r="JR10" s="104"/>
      <c r="JS10" s="78"/>
      <c r="JV10" s="103"/>
      <c r="JW10" s="15">
        <v>3</v>
      </c>
      <c r="JX10" s="101"/>
      <c r="JY10" s="455"/>
      <c r="JZ10" s="101"/>
      <c r="KA10" s="104"/>
      <c r="KB10" s="78"/>
      <c r="KE10" s="103"/>
      <c r="KF10" s="15">
        <v>3</v>
      </c>
      <c r="KG10" s="101"/>
      <c r="KH10" s="455"/>
      <c r="KI10" s="101"/>
      <c r="KJ10" s="104"/>
      <c r="KK10" s="78"/>
      <c r="KN10" s="103"/>
      <c r="KO10" s="15">
        <v>3</v>
      </c>
      <c r="KP10" s="547"/>
      <c r="KQ10" s="455"/>
      <c r="KR10" s="547"/>
      <c r="KS10" s="104"/>
      <c r="KT10" s="78"/>
      <c r="KW10" s="103"/>
      <c r="KX10" s="15">
        <v>3</v>
      </c>
      <c r="KY10" s="547"/>
      <c r="KZ10" s="455"/>
      <c r="LA10" s="547"/>
      <c r="LB10" s="104"/>
      <c r="LC10" s="78"/>
      <c r="LF10" s="103"/>
      <c r="LG10" s="15">
        <v>3</v>
      </c>
      <c r="LH10" s="101"/>
      <c r="LI10" s="455"/>
      <c r="LJ10" s="101"/>
      <c r="LK10" s="104"/>
      <c r="LL10" s="78"/>
      <c r="LO10" s="103"/>
      <c r="LP10" s="15">
        <v>3</v>
      </c>
      <c r="LQ10" s="547"/>
      <c r="LR10" s="455"/>
      <c r="LS10" s="547"/>
      <c r="LT10" s="104"/>
      <c r="LU10" s="78"/>
      <c r="LX10" s="103"/>
      <c r="LY10" s="15">
        <v>3</v>
      </c>
      <c r="LZ10" s="101"/>
      <c r="MA10" s="455"/>
      <c r="MB10" s="101"/>
      <c r="MC10" s="104"/>
      <c r="MD10" s="78"/>
      <c r="MG10" s="103"/>
      <c r="MH10" s="15">
        <v>3</v>
      </c>
      <c r="MI10" s="101"/>
      <c r="MJ10" s="455"/>
      <c r="MK10" s="101"/>
      <c r="ML10" s="104"/>
      <c r="MM10" s="78"/>
      <c r="MP10" s="103"/>
      <c r="MQ10" s="15">
        <v>3</v>
      </c>
      <c r="MR10" s="101"/>
      <c r="MS10" s="455"/>
      <c r="MT10" s="101"/>
      <c r="MU10" s="104"/>
      <c r="MV10" s="78"/>
      <c r="MY10" s="103"/>
      <c r="MZ10" s="15">
        <v>3</v>
      </c>
      <c r="NA10" s="101"/>
      <c r="NB10" s="455"/>
      <c r="NC10" s="101"/>
      <c r="ND10" s="104"/>
      <c r="NE10" s="78"/>
      <c r="NH10" s="103"/>
      <c r="NI10" s="15">
        <v>3</v>
      </c>
      <c r="NJ10" s="359"/>
      <c r="NK10" s="461"/>
      <c r="NL10" s="359"/>
      <c r="NM10" s="442"/>
      <c r="NN10" s="343"/>
      <c r="NQ10" s="103"/>
      <c r="NR10" s="15">
        <v>3</v>
      </c>
      <c r="NS10" s="101"/>
      <c r="NT10" s="455"/>
      <c r="NU10" s="101"/>
      <c r="NV10" s="104"/>
      <c r="NW10" s="78"/>
      <c r="NZ10" s="116"/>
      <c r="OA10" s="15">
        <v>3</v>
      </c>
      <c r="OB10" s="101"/>
      <c r="OC10" s="455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55"/>
      <c r="OV10" s="101"/>
      <c r="OW10" s="104"/>
      <c r="OX10" s="78"/>
      <c r="PA10" s="116"/>
      <c r="PB10" s="15">
        <v>3</v>
      </c>
      <c r="PC10" s="101"/>
      <c r="PD10" s="455"/>
      <c r="PE10" s="101"/>
      <c r="PF10" s="104"/>
      <c r="PG10" s="78"/>
      <c r="PJ10" s="116"/>
      <c r="PK10" s="15">
        <v>3</v>
      </c>
      <c r="PL10" s="101"/>
      <c r="PM10" s="455"/>
      <c r="PN10" s="101"/>
      <c r="PO10" s="104"/>
      <c r="PP10" s="78"/>
      <c r="PS10" s="116"/>
      <c r="PT10" s="15">
        <v>3</v>
      </c>
      <c r="PU10" s="101"/>
      <c r="PV10" s="455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46"/>
      <c r="RP10" s="215"/>
      <c r="RQ10" s="537"/>
      <c r="RR10" s="536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SEABOARD FOODS</v>
      </c>
      <c r="C11" s="84" t="str">
        <f t="shared" si="7"/>
        <v>Seaboard</v>
      </c>
      <c r="D11" s="112" t="str">
        <f t="shared" si="7"/>
        <v>PED. 50903958</v>
      </c>
      <c r="E11" s="151">
        <f t="shared" si="7"/>
        <v>43965</v>
      </c>
      <c r="F11" s="95">
        <f t="shared" si="7"/>
        <v>18894.009999999998</v>
      </c>
      <c r="G11" s="81">
        <f t="shared" si="7"/>
        <v>21</v>
      </c>
      <c r="H11" s="49">
        <f t="shared" si="7"/>
        <v>18902</v>
      </c>
      <c r="I11" s="115">
        <f t="shared" si="7"/>
        <v>-7.9900000000016007</v>
      </c>
      <c r="K11" s="68"/>
      <c r="L11" s="116"/>
      <c r="M11" s="15">
        <v>4</v>
      </c>
      <c r="N11" s="101">
        <v>917.5</v>
      </c>
      <c r="O11" s="455">
        <v>43958</v>
      </c>
      <c r="P11" s="101">
        <v>917.5</v>
      </c>
      <c r="Q11" s="104" t="s">
        <v>251</v>
      </c>
      <c r="R11" s="78">
        <v>42</v>
      </c>
      <c r="T11" s="68"/>
      <c r="U11" s="116"/>
      <c r="V11" s="15">
        <v>4</v>
      </c>
      <c r="W11" s="359">
        <v>944.22</v>
      </c>
      <c r="X11" s="461">
        <v>43960</v>
      </c>
      <c r="Y11" s="359">
        <v>944.22</v>
      </c>
      <c r="Z11" s="539" t="s">
        <v>256</v>
      </c>
      <c r="AA11" s="343">
        <v>36</v>
      </c>
      <c r="AC11" s="68"/>
      <c r="AD11" s="116"/>
      <c r="AE11" s="15">
        <v>4</v>
      </c>
      <c r="AF11" s="101">
        <v>896.3</v>
      </c>
      <c r="AG11" s="455">
        <v>43959</v>
      </c>
      <c r="AH11" s="101">
        <v>896.3</v>
      </c>
      <c r="AI11" s="104" t="s">
        <v>253</v>
      </c>
      <c r="AJ11" s="78">
        <v>36</v>
      </c>
      <c r="AL11" s="68"/>
      <c r="AM11" s="116"/>
      <c r="AN11" s="15">
        <v>4</v>
      </c>
      <c r="AO11" s="443">
        <v>934.8</v>
      </c>
      <c r="AP11" s="461">
        <v>43960</v>
      </c>
      <c r="AQ11" s="443">
        <v>934.8</v>
      </c>
      <c r="AR11" s="442" t="s">
        <v>259</v>
      </c>
      <c r="AS11" s="343">
        <v>36</v>
      </c>
      <c r="AU11" s="68"/>
      <c r="AV11" s="116"/>
      <c r="AW11" s="15">
        <v>4</v>
      </c>
      <c r="AX11" s="101">
        <v>930.5</v>
      </c>
      <c r="AY11" s="151">
        <v>43963</v>
      </c>
      <c r="AZ11" s="101">
        <v>930.5</v>
      </c>
      <c r="BA11" s="104" t="s">
        <v>263</v>
      </c>
      <c r="BB11" s="533">
        <v>36</v>
      </c>
      <c r="BD11" s="68"/>
      <c r="BE11" s="116"/>
      <c r="BF11" s="15">
        <v>4</v>
      </c>
      <c r="BG11" s="101">
        <v>895.4</v>
      </c>
      <c r="BH11" s="151">
        <v>43964</v>
      </c>
      <c r="BI11" s="101">
        <v>895.4</v>
      </c>
      <c r="BJ11" s="104" t="s">
        <v>265</v>
      </c>
      <c r="BK11" s="533">
        <v>34</v>
      </c>
      <c r="BM11" s="68"/>
      <c r="BN11" s="116"/>
      <c r="BO11" s="15">
        <v>4</v>
      </c>
      <c r="BP11" s="101">
        <v>956</v>
      </c>
      <c r="BQ11" s="534">
        <v>43965</v>
      </c>
      <c r="BR11" s="101">
        <v>956</v>
      </c>
      <c r="BS11" s="537" t="s">
        <v>269</v>
      </c>
      <c r="BT11" s="536">
        <v>32</v>
      </c>
      <c r="BV11" s="68"/>
      <c r="BW11" s="116"/>
      <c r="BX11" s="15">
        <v>4</v>
      </c>
      <c r="BY11" s="101">
        <v>904.5</v>
      </c>
      <c r="BZ11" s="534">
        <v>43965</v>
      </c>
      <c r="CA11" s="101">
        <v>904.5</v>
      </c>
      <c r="CB11" s="537" t="s">
        <v>267</v>
      </c>
      <c r="CC11" s="536">
        <v>32</v>
      </c>
      <c r="CE11" s="68"/>
      <c r="CF11" s="116"/>
      <c r="CG11" s="15">
        <v>4</v>
      </c>
      <c r="CH11" s="101">
        <v>922.6</v>
      </c>
      <c r="CI11" s="534">
        <v>43966</v>
      </c>
      <c r="CJ11" s="101">
        <v>922.6</v>
      </c>
      <c r="CK11" s="537" t="s">
        <v>273</v>
      </c>
      <c r="CL11" s="536">
        <v>28</v>
      </c>
      <c r="CN11" s="68"/>
      <c r="CO11" s="116"/>
      <c r="CP11" s="15">
        <v>4</v>
      </c>
      <c r="CQ11" s="101">
        <v>943</v>
      </c>
      <c r="CR11" s="455">
        <v>43970</v>
      </c>
      <c r="CS11" s="101">
        <v>943</v>
      </c>
      <c r="CT11" s="104" t="s">
        <v>279</v>
      </c>
      <c r="CU11" s="78">
        <v>27</v>
      </c>
      <c r="CW11" s="68"/>
      <c r="CX11" s="116"/>
      <c r="CY11" s="15">
        <v>4</v>
      </c>
      <c r="CZ11" s="101">
        <v>905.4</v>
      </c>
      <c r="DA11" s="534">
        <v>43972</v>
      </c>
      <c r="DB11" s="101">
        <v>905.4</v>
      </c>
      <c r="DC11" s="537" t="s">
        <v>286</v>
      </c>
      <c r="DD11" s="536">
        <v>27</v>
      </c>
      <c r="DF11" s="68"/>
      <c r="DG11" s="116"/>
      <c r="DH11" s="15">
        <v>4</v>
      </c>
      <c r="DI11" s="101">
        <v>916.3</v>
      </c>
      <c r="DJ11" s="534">
        <v>43972</v>
      </c>
      <c r="DK11" s="101">
        <v>916.3</v>
      </c>
      <c r="DL11" s="537" t="s">
        <v>288</v>
      </c>
      <c r="DM11" s="536">
        <v>27</v>
      </c>
      <c r="DO11" s="68"/>
      <c r="DP11" s="116"/>
      <c r="DQ11" s="15">
        <v>4</v>
      </c>
      <c r="DR11" s="76">
        <v>925.3</v>
      </c>
      <c r="DS11" s="479">
        <v>43974</v>
      </c>
      <c r="DT11" s="76">
        <v>925.3</v>
      </c>
      <c r="DU11" s="77" t="s">
        <v>291</v>
      </c>
      <c r="DV11" s="78">
        <v>27</v>
      </c>
      <c r="DX11" s="68"/>
      <c r="DY11" s="116"/>
      <c r="DZ11" s="15">
        <v>4</v>
      </c>
      <c r="EA11" s="76">
        <v>909.5</v>
      </c>
      <c r="EB11" s="479">
        <v>43978</v>
      </c>
      <c r="EC11" s="76">
        <v>909.5</v>
      </c>
      <c r="ED11" s="342" t="s">
        <v>300</v>
      </c>
      <c r="EE11" s="78">
        <v>27</v>
      </c>
      <c r="EG11" s="68"/>
      <c r="EH11" s="613"/>
      <c r="EI11" s="15">
        <v>4</v>
      </c>
      <c r="EJ11" s="359">
        <v>921.7</v>
      </c>
      <c r="EK11" s="461">
        <v>43978</v>
      </c>
      <c r="EL11" s="359">
        <v>921.7</v>
      </c>
      <c r="EM11" s="342" t="s">
        <v>298</v>
      </c>
      <c r="EN11" s="343">
        <v>27</v>
      </c>
      <c r="EP11" s="68"/>
      <c r="EQ11" s="116"/>
      <c r="ER11" s="15">
        <v>4</v>
      </c>
      <c r="ES11" s="101">
        <v>911.7</v>
      </c>
      <c r="ET11" s="455">
        <v>43979</v>
      </c>
      <c r="EU11" s="101">
        <v>911.7</v>
      </c>
      <c r="EV11" s="77" t="s">
        <v>303</v>
      </c>
      <c r="EW11" s="78">
        <v>26.5</v>
      </c>
      <c r="EY11" s="68"/>
      <c r="EZ11" s="116"/>
      <c r="FA11" s="15">
        <v>4</v>
      </c>
      <c r="FB11" s="101">
        <v>869.1</v>
      </c>
      <c r="FC11" s="455">
        <v>43980</v>
      </c>
      <c r="FD11" s="101">
        <v>869.1</v>
      </c>
      <c r="FE11" s="77" t="s">
        <v>305</v>
      </c>
      <c r="FF11" s="78">
        <v>27</v>
      </c>
      <c r="FH11" s="68"/>
      <c r="FI11" s="116"/>
      <c r="FJ11" s="15">
        <v>4</v>
      </c>
      <c r="FK11" s="76">
        <v>939</v>
      </c>
      <c r="FL11" s="479">
        <v>43981</v>
      </c>
      <c r="FM11" s="76">
        <v>939</v>
      </c>
      <c r="FN11" s="77" t="s">
        <v>307</v>
      </c>
      <c r="FO11" s="78">
        <v>28</v>
      </c>
      <c r="FQ11" s="68"/>
      <c r="FR11" s="116"/>
      <c r="FS11" s="15"/>
      <c r="FT11" s="76"/>
      <c r="FU11" s="455"/>
      <c r="FV11" s="76"/>
      <c r="FW11" s="104"/>
      <c r="FX11" s="78"/>
      <c r="FZ11" s="68"/>
      <c r="GA11" s="116"/>
      <c r="GB11" s="15">
        <v>4</v>
      </c>
      <c r="GC11" s="101"/>
      <c r="GD11" s="455"/>
      <c r="GE11" s="101"/>
      <c r="GF11" s="104"/>
      <c r="GG11" s="78"/>
      <c r="GI11" s="68"/>
      <c r="GJ11" s="116"/>
      <c r="GK11" s="15">
        <v>4</v>
      </c>
      <c r="GL11" s="101"/>
      <c r="GM11" s="455"/>
      <c r="GN11" s="101"/>
      <c r="GO11" s="104"/>
      <c r="GP11" s="78"/>
      <c r="GR11" s="68"/>
      <c r="GS11" s="116"/>
      <c r="GT11" s="15">
        <v>4</v>
      </c>
      <c r="GU11" s="359"/>
      <c r="GV11" s="461"/>
      <c r="GW11" s="359"/>
      <c r="GX11" s="539"/>
      <c r="GY11" s="343"/>
      <c r="HA11" s="68"/>
      <c r="HB11" s="116"/>
      <c r="HC11" s="15">
        <v>4</v>
      </c>
      <c r="HD11" s="76"/>
      <c r="HE11" s="479"/>
      <c r="HF11" s="76"/>
      <c r="HG11" s="77"/>
      <c r="HH11" s="78"/>
      <c r="HJ11" s="68"/>
      <c r="HK11" s="116"/>
      <c r="HL11" s="15">
        <v>4</v>
      </c>
      <c r="HM11" s="101"/>
      <c r="HN11" s="88"/>
      <c r="HO11" s="101"/>
      <c r="HP11" s="541"/>
      <c r="HQ11" s="78"/>
      <c r="HR11" s="101"/>
      <c r="HS11" s="76"/>
      <c r="HT11" s="116"/>
      <c r="HU11" s="15">
        <v>4</v>
      </c>
      <c r="HV11" s="101"/>
      <c r="HW11" s="479"/>
      <c r="HX11" s="101"/>
      <c r="HY11" s="77"/>
      <c r="HZ11" s="78"/>
      <c r="IA11" s="76"/>
      <c r="IB11" s="68"/>
      <c r="IC11" s="116"/>
      <c r="ID11" s="15">
        <v>4</v>
      </c>
      <c r="IE11" s="101"/>
      <c r="IF11" s="455"/>
      <c r="IG11" s="101"/>
      <c r="IH11" s="77"/>
      <c r="II11" s="78"/>
      <c r="IK11" s="68"/>
      <c r="IL11" s="116"/>
      <c r="IM11" s="15">
        <v>4</v>
      </c>
      <c r="IN11" s="76"/>
      <c r="IO11" s="479"/>
      <c r="IP11" s="76"/>
      <c r="IQ11" s="77"/>
      <c r="IR11" s="78"/>
      <c r="IT11" s="68"/>
      <c r="IU11" s="116"/>
      <c r="IV11" s="15">
        <v>4</v>
      </c>
      <c r="IW11" s="101"/>
      <c r="IX11" s="455"/>
      <c r="IY11" s="101"/>
      <c r="IZ11" s="104"/>
      <c r="JA11" s="78"/>
      <c r="JC11" s="68"/>
      <c r="JD11" s="116"/>
      <c r="JE11" s="15">
        <v>4</v>
      </c>
      <c r="JF11" s="101"/>
      <c r="JG11" s="455"/>
      <c r="JH11" s="101"/>
      <c r="JI11" s="104"/>
      <c r="JJ11" s="78"/>
      <c r="JL11" s="68"/>
      <c r="JM11" s="116"/>
      <c r="JN11" s="15">
        <v>4</v>
      </c>
      <c r="JO11" s="101"/>
      <c r="JP11" s="455"/>
      <c r="JQ11" s="101"/>
      <c r="JR11" s="104"/>
      <c r="JS11" s="78"/>
      <c r="JU11" s="68"/>
      <c r="JV11" s="116"/>
      <c r="JW11" s="15">
        <v>4</v>
      </c>
      <c r="JX11" s="101"/>
      <c r="JY11" s="455"/>
      <c r="JZ11" s="101"/>
      <c r="KA11" s="104"/>
      <c r="KB11" s="78"/>
      <c r="KD11" s="68"/>
      <c r="KE11" s="116"/>
      <c r="KF11" s="15">
        <v>4</v>
      </c>
      <c r="KG11" s="101"/>
      <c r="KH11" s="455"/>
      <c r="KI11" s="101"/>
      <c r="KJ11" s="104"/>
      <c r="KK11" s="78"/>
      <c r="KM11" s="68"/>
      <c r="KN11" s="116"/>
      <c r="KO11" s="15">
        <v>4</v>
      </c>
      <c r="KP11" s="547"/>
      <c r="KQ11" s="455"/>
      <c r="KR11" s="547"/>
      <c r="KS11" s="104"/>
      <c r="KT11" s="78"/>
      <c r="KV11" s="68"/>
      <c r="KW11" s="116"/>
      <c r="KX11" s="15">
        <v>4</v>
      </c>
      <c r="KY11" s="547"/>
      <c r="KZ11" s="455"/>
      <c r="LA11" s="547"/>
      <c r="LB11" s="104"/>
      <c r="LC11" s="78"/>
      <c r="LE11" s="68"/>
      <c r="LF11" s="116"/>
      <c r="LG11" s="15">
        <v>4</v>
      </c>
      <c r="LH11" s="101"/>
      <c r="LI11" s="455"/>
      <c r="LJ11" s="101"/>
      <c r="LK11" s="104"/>
      <c r="LL11" s="78"/>
      <c r="LN11" s="68"/>
      <c r="LO11" s="116"/>
      <c r="LP11" s="15">
        <v>4</v>
      </c>
      <c r="LQ11" s="547"/>
      <c r="LR11" s="455"/>
      <c r="LS11" s="443"/>
      <c r="LT11" s="442"/>
      <c r="LU11" s="78"/>
      <c r="LW11" s="68"/>
      <c r="LX11" s="116"/>
      <c r="LY11" s="15">
        <v>4</v>
      </c>
      <c r="LZ11" s="548"/>
      <c r="MA11" s="455"/>
      <c r="MB11" s="548"/>
      <c r="MC11" s="104"/>
      <c r="MD11" s="78"/>
      <c r="MF11" s="68"/>
      <c r="MG11" s="116"/>
      <c r="MH11" s="15">
        <v>4</v>
      </c>
      <c r="MI11" s="101"/>
      <c r="MJ11" s="455"/>
      <c r="MK11" s="101"/>
      <c r="ML11" s="104"/>
      <c r="MM11" s="78"/>
      <c r="MO11" s="68"/>
      <c r="MP11" s="116"/>
      <c r="MQ11" s="15">
        <v>4</v>
      </c>
      <c r="MR11" s="548"/>
      <c r="MS11" s="455"/>
      <c r="MT11" s="548"/>
      <c r="MU11" s="104"/>
      <c r="MV11" s="78"/>
      <c r="MX11" s="68"/>
      <c r="MY11" s="116"/>
      <c r="MZ11" s="15">
        <v>4</v>
      </c>
      <c r="NA11" s="101"/>
      <c r="NB11" s="455"/>
      <c r="NC11" s="101"/>
      <c r="ND11" s="104"/>
      <c r="NE11" s="78"/>
      <c r="NG11" s="68"/>
      <c r="NH11" s="116"/>
      <c r="NI11" s="15">
        <v>4</v>
      </c>
      <c r="NJ11" s="359"/>
      <c r="NK11" s="461"/>
      <c r="NL11" s="359"/>
      <c r="NM11" s="442"/>
      <c r="NN11" s="343"/>
      <c r="NP11" s="68"/>
      <c r="NQ11" s="103"/>
      <c r="NR11" s="15">
        <v>4</v>
      </c>
      <c r="NS11" s="548"/>
      <c r="NT11" s="455"/>
      <c r="NU11" s="548"/>
      <c r="NV11" s="104"/>
      <c r="NW11" s="78"/>
      <c r="NY11" s="68"/>
      <c r="NZ11" s="116"/>
      <c r="OA11" s="15">
        <v>4</v>
      </c>
      <c r="OB11" s="101"/>
      <c r="OC11" s="455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55"/>
      <c r="OV11" s="101"/>
      <c r="OW11" s="104"/>
      <c r="OX11" s="78"/>
      <c r="OZ11" s="68"/>
      <c r="PA11" s="116"/>
      <c r="PB11" s="15">
        <v>4</v>
      </c>
      <c r="PC11" s="101"/>
      <c r="PD11" s="455"/>
      <c r="PE11" s="101"/>
      <c r="PF11" s="104"/>
      <c r="PG11" s="78"/>
      <c r="PI11" s="68"/>
      <c r="PJ11" s="116"/>
      <c r="PK11" s="15">
        <v>4</v>
      </c>
      <c r="PL11" s="101"/>
      <c r="PM11" s="455"/>
      <c r="PN11" s="101"/>
      <c r="PO11" s="104"/>
      <c r="PP11" s="78"/>
      <c r="PR11" s="68"/>
      <c r="PS11" s="116"/>
      <c r="PT11" s="15">
        <v>4</v>
      </c>
      <c r="PU11" s="101"/>
      <c r="PV11" s="455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46"/>
      <c r="RP11" s="215"/>
      <c r="RQ11" s="537"/>
      <c r="RR11" s="536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SEABOARD FOODS  ( albicia )</v>
      </c>
      <c r="C12" s="84" t="str">
        <f t="shared" si="8"/>
        <v>SEABOARD</v>
      </c>
      <c r="D12" s="112" t="str">
        <f t="shared" si="8"/>
        <v>PED. 50942428</v>
      </c>
      <c r="E12" s="151">
        <f t="shared" si="8"/>
        <v>43966</v>
      </c>
      <c r="F12" s="95">
        <f t="shared" si="8"/>
        <v>19188.38</v>
      </c>
      <c r="G12" s="81">
        <f t="shared" si="8"/>
        <v>21</v>
      </c>
      <c r="H12" s="49">
        <f t="shared" si="8"/>
        <v>19217</v>
      </c>
      <c r="I12" s="115">
        <f t="shared" si="8"/>
        <v>-28.619999999998981</v>
      </c>
      <c r="L12" s="116"/>
      <c r="M12" s="15">
        <v>5</v>
      </c>
      <c r="N12" s="101">
        <v>982</v>
      </c>
      <c r="O12" s="455">
        <v>43960</v>
      </c>
      <c r="P12" s="101">
        <v>982</v>
      </c>
      <c r="Q12" s="798" t="s">
        <v>256</v>
      </c>
      <c r="R12" s="579">
        <v>36</v>
      </c>
      <c r="U12" s="116"/>
      <c r="V12" s="15">
        <v>5</v>
      </c>
      <c r="W12" s="359">
        <v>880.73</v>
      </c>
      <c r="X12" s="461">
        <v>43960</v>
      </c>
      <c r="Y12" s="359">
        <v>880.73</v>
      </c>
      <c r="Z12" s="539" t="s">
        <v>257</v>
      </c>
      <c r="AA12" s="343">
        <v>36</v>
      </c>
      <c r="AD12" s="116"/>
      <c r="AE12" s="15">
        <v>5</v>
      </c>
      <c r="AF12" s="101">
        <v>919.9</v>
      </c>
      <c r="AG12" s="455">
        <v>43959</v>
      </c>
      <c r="AH12" s="101">
        <v>919.9</v>
      </c>
      <c r="AI12" s="104" t="s">
        <v>253</v>
      </c>
      <c r="AJ12" s="78">
        <v>36</v>
      </c>
      <c r="AM12" s="116"/>
      <c r="AN12" s="15">
        <v>5</v>
      </c>
      <c r="AO12" s="443">
        <v>928</v>
      </c>
      <c r="AP12" s="461">
        <v>43960</v>
      </c>
      <c r="AQ12" s="443">
        <v>928</v>
      </c>
      <c r="AR12" s="442" t="s">
        <v>259</v>
      </c>
      <c r="AS12" s="343">
        <v>36</v>
      </c>
      <c r="AV12" s="116"/>
      <c r="AW12" s="15">
        <v>5</v>
      </c>
      <c r="AX12" s="101">
        <v>917.5</v>
      </c>
      <c r="AY12" s="151">
        <v>43963</v>
      </c>
      <c r="AZ12" s="101">
        <v>917.5</v>
      </c>
      <c r="BA12" s="104" t="s">
        <v>263</v>
      </c>
      <c r="BB12" s="533">
        <v>36</v>
      </c>
      <c r="BE12" s="116"/>
      <c r="BF12" s="15">
        <v>5</v>
      </c>
      <c r="BG12" s="101">
        <v>870</v>
      </c>
      <c r="BH12" s="151">
        <v>43964</v>
      </c>
      <c r="BI12" s="101">
        <v>870</v>
      </c>
      <c r="BJ12" s="104" t="s">
        <v>265</v>
      </c>
      <c r="BK12" s="533">
        <v>34</v>
      </c>
      <c r="BN12" s="116"/>
      <c r="BO12" s="15">
        <v>5</v>
      </c>
      <c r="BP12" s="101">
        <v>906.5</v>
      </c>
      <c r="BQ12" s="534">
        <v>43965</v>
      </c>
      <c r="BR12" s="101">
        <v>906.5</v>
      </c>
      <c r="BS12" s="537" t="s">
        <v>269</v>
      </c>
      <c r="BT12" s="536">
        <v>32</v>
      </c>
      <c r="BW12" s="116"/>
      <c r="BX12" s="15">
        <v>5</v>
      </c>
      <c r="BY12" s="101">
        <v>846.4</v>
      </c>
      <c r="BZ12" s="534">
        <v>43965</v>
      </c>
      <c r="CA12" s="101">
        <v>846.4</v>
      </c>
      <c r="CB12" s="537" t="s">
        <v>267</v>
      </c>
      <c r="CC12" s="536">
        <v>32</v>
      </c>
      <c r="CF12" s="116"/>
      <c r="CG12" s="15">
        <v>5</v>
      </c>
      <c r="CH12" s="101">
        <v>908.1</v>
      </c>
      <c r="CI12" s="534">
        <v>43966</v>
      </c>
      <c r="CJ12" s="101">
        <v>908.1</v>
      </c>
      <c r="CK12" s="537" t="s">
        <v>273</v>
      </c>
      <c r="CL12" s="536">
        <v>28</v>
      </c>
      <c r="CO12" s="116"/>
      <c r="CP12" s="15">
        <v>5</v>
      </c>
      <c r="CQ12" s="101">
        <v>950</v>
      </c>
      <c r="CR12" s="455">
        <v>43970</v>
      </c>
      <c r="CS12" s="101">
        <v>950</v>
      </c>
      <c r="CT12" s="104" t="s">
        <v>279</v>
      </c>
      <c r="CU12" s="78">
        <v>27</v>
      </c>
      <c r="CX12" s="116"/>
      <c r="CY12" s="15">
        <v>5</v>
      </c>
      <c r="CZ12" s="101">
        <v>932.6</v>
      </c>
      <c r="DA12" s="534">
        <v>43972</v>
      </c>
      <c r="DB12" s="101">
        <v>932.6</v>
      </c>
      <c r="DC12" s="537" t="s">
        <v>286</v>
      </c>
      <c r="DD12" s="536">
        <v>27</v>
      </c>
      <c r="DG12" s="116"/>
      <c r="DH12" s="15">
        <v>5</v>
      </c>
      <c r="DI12" s="101">
        <v>890.9</v>
      </c>
      <c r="DJ12" s="534">
        <v>43972</v>
      </c>
      <c r="DK12" s="101">
        <v>890.9</v>
      </c>
      <c r="DL12" s="537" t="s">
        <v>288</v>
      </c>
      <c r="DM12" s="536">
        <v>27</v>
      </c>
      <c r="DP12" s="116"/>
      <c r="DQ12" s="15">
        <v>5</v>
      </c>
      <c r="DR12" s="76">
        <v>909.9</v>
      </c>
      <c r="DS12" s="479">
        <v>43974</v>
      </c>
      <c r="DT12" s="76">
        <v>909.9</v>
      </c>
      <c r="DU12" s="77" t="s">
        <v>291</v>
      </c>
      <c r="DV12" s="78">
        <v>27</v>
      </c>
      <c r="DY12" s="116"/>
      <c r="DZ12" s="15">
        <v>5</v>
      </c>
      <c r="EA12" s="76">
        <v>958.5</v>
      </c>
      <c r="EB12" s="479">
        <v>43978</v>
      </c>
      <c r="EC12" s="76">
        <v>958.5</v>
      </c>
      <c r="ED12" s="342" t="s">
        <v>300</v>
      </c>
      <c r="EE12" s="78">
        <v>27</v>
      </c>
      <c r="EH12" s="613"/>
      <c r="EI12" s="15">
        <v>5</v>
      </c>
      <c r="EJ12" s="359">
        <v>917.2</v>
      </c>
      <c r="EK12" s="461">
        <v>43978</v>
      </c>
      <c r="EL12" s="359">
        <v>917.2</v>
      </c>
      <c r="EM12" s="342" t="s">
        <v>298</v>
      </c>
      <c r="EN12" s="343">
        <v>27</v>
      </c>
      <c r="EQ12" s="116"/>
      <c r="ER12" s="15">
        <v>5</v>
      </c>
      <c r="ES12" s="101">
        <v>792</v>
      </c>
      <c r="ET12" s="455">
        <v>43979</v>
      </c>
      <c r="EU12" s="101">
        <v>792</v>
      </c>
      <c r="EV12" s="77" t="s">
        <v>303</v>
      </c>
      <c r="EW12" s="78">
        <v>26.5</v>
      </c>
      <c r="EZ12" s="116"/>
      <c r="FA12" s="15">
        <v>5</v>
      </c>
      <c r="FB12" s="101">
        <v>912.6</v>
      </c>
      <c r="FC12" s="455">
        <v>43980</v>
      </c>
      <c r="FD12" s="101">
        <v>912.6</v>
      </c>
      <c r="FE12" s="77" t="s">
        <v>305</v>
      </c>
      <c r="FF12" s="78">
        <v>27</v>
      </c>
      <c r="FI12" s="116"/>
      <c r="FJ12" s="15">
        <v>5</v>
      </c>
      <c r="FK12" s="76">
        <v>932.5</v>
      </c>
      <c r="FL12" s="479">
        <v>43981</v>
      </c>
      <c r="FM12" s="76">
        <v>932.5</v>
      </c>
      <c r="FN12" s="77" t="s">
        <v>307</v>
      </c>
      <c r="FO12" s="78">
        <v>28</v>
      </c>
      <c r="FR12" s="116"/>
      <c r="FS12" s="15"/>
      <c r="FT12" s="76"/>
      <c r="FU12" s="455"/>
      <c r="FV12" s="76"/>
      <c r="FW12" s="104"/>
      <c r="FX12" s="78"/>
      <c r="GA12" s="116"/>
      <c r="GB12" s="15">
        <v>5</v>
      </c>
      <c r="GC12" s="101"/>
      <c r="GD12" s="455"/>
      <c r="GE12" s="101"/>
      <c r="GF12" s="104"/>
      <c r="GG12" s="78"/>
      <c r="GJ12" s="116"/>
      <c r="GK12" s="15">
        <v>5</v>
      </c>
      <c r="GL12" s="101"/>
      <c r="GM12" s="455"/>
      <c r="GN12" s="101"/>
      <c r="GO12" s="104"/>
      <c r="GP12" s="78"/>
      <c r="GS12" s="116"/>
      <c r="GT12" s="15">
        <v>5</v>
      </c>
      <c r="GU12" s="359"/>
      <c r="GV12" s="461"/>
      <c r="GW12" s="359"/>
      <c r="GX12" s="539"/>
      <c r="GY12" s="343"/>
      <c r="HB12" s="116"/>
      <c r="HC12" s="15">
        <v>5</v>
      </c>
      <c r="HD12" s="76"/>
      <c r="HE12" s="479"/>
      <c r="HF12" s="76"/>
      <c r="HG12" s="77"/>
      <c r="HH12" s="78"/>
      <c r="HK12" s="116"/>
      <c r="HL12" s="15">
        <v>5</v>
      </c>
      <c r="HM12" s="101"/>
      <c r="HN12" s="88"/>
      <c r="HO12" s="101"/>
      <c r="HP12" s="541"/>
      <c r="HQ12" s="78"/>
      <c r="HR12" s="101"/>
      <c r="HS12" s="76"/>
      <c r="HT12" s="116"/>
      <c r="HU12" s="15">
        <v>5</v>
      </c>
      <c r="HV12" s="101"/>
      <c r="HW12" s="479"/>
      <c r="HX12" s="101"/>
      <c r="HY12" s="77"/>
      <c r="HZ12" s="78"/>
      <c r="IA12" s="76"/>
      <c r="IC12" s="116"/>
      <c r="ID12" s="15">
        <v>5</v>
      </c>
      <c r="IE12" s="101"/>
      <c r="IF12" s="455"/>
      <c r="IG12" s="101"/>
      <c r="IH12" s="77"/>
      <c r="II12" s="78"/>
      <c r="IL12" s="116"/>
      <c r="IM12" s="15">
        <v>5</v>
      </c>
      <c r="IN12" s="76"/>
      <c r="IO12" s="479"/>
      <c r="IP12" s="76"/>
      <c r="IQ12" s="77"/>
      <c r="IR12" s="78"/>
      <c r="IU12" s="116"/>
      <c r="IV12" s="15">
        <v>5</v>
      </c>
      <c r="IW12" s="101"/>
      <c r="IX12" s="455"/>
      <c r="IY12" s="101"/>
      <c r="IZ12" s="104"/>
      <c r="JA12" s="78"/>
      <c r="JD12" s="116"/>
      <c r="JE12" s="15">
        <v>5</v>
      </c>
      <c r="JF12" s="101"/>
      <c r="JG12" s="455"/>
      <c r="JH12" s="101"/>
      <c r="JI12" s="104"/>
      <c r="JJ12" s="78"/>
      <c r="JM12" s="116"/>
      <c r="JN12" s="15">
        <v>5</v>
      </c>
      <c r="JO12" s="101"/>
      <c r="JP12" s="455"/>
      <c r="JQ12" s="101"/>
      <c r="JR12" s="104"/>
      <c r="JS12" s="78"/>
      <c r="JV12" s="116"/>
      <c r="JW12" s="15">
        <v>5</v>
      </c>
      <c r="JX12" s="101"/>
      <c r="JY12" s="455"/>
      <c r="JZ12" s="101"/>
      <c r="KA12" s="104"/>
      <c r="KB12" s="78"/>
      <c r="KE12" s="116"/>
      <c r="KF12" s="15">
        <v>5</v>
      </c>
      <c r="KG12" s="101"/>
      <c r="KH12" s="455"/>
      <c r="KI12" s="101"/>
      <c r="KJ12" s="104"/>
      <c r="KK12" s="78"/>
      <c r="KN12" s="116"/>
      <c r="KO12" s="15">
        <v>5</v>
      </c>
      <c r="KP12" s="547"/>
      <c r="KQ12" s="455"/>
      <c r="KR12" s="547"/>
      <c r="KS12" s="104"/>
      <c r="KT12" s="78"/>
      <c r="KW12" s="116"/>
      <c r="KX12" s="15">
        <v>5</v>
      </c>
      <c r="KY12" s="547"/>
      <c r="KZ12" s="455"/>
      <c r="LA12" s="547"/>
      <c r="LB12" s="104"/>
      <c r="LC12" s="78"/>
      <c r="LF12" s="116"/>
      <c r="LG12" s="15">
        <v>5</v>
      </c>
      <c r="LH12" s="101"/>
      <c r="LI12" s="455"/>
      <c r="LJ12" s="101"/>
      <c r="LK12" s="104"/>
      <c r="LL12" s="78"/>
      <c r="LN12" s="84" t="s">
        <v>48</v>
      </c>
      <c r="LO12" s="116"/>
      <c r="LP12" s="15">
        <v>5</v>
      </c>
      <c r="LQ12" s="547"/>
      <c r="LR12" s="455"/>
      <c r="LS12" s="443"/>
      <c r="LT12" s="442"/>
      <c r="LU12" s="78"/>
      <c r="LX12" s="116"/>
      <c r="LY12" s="15">
        <v>5</v>
      </c>
      <c r="LZ12" s="101"/>
      <c r="MA12" s="455"/>
      <c r="MB12" s="101"/>
      <c r="MC12" s="104"/>
      <c r="MD12" s="78"/>
      <c r="MG12" s="116"/>
      <c r="MH12" s="15">
        <v>5</v>
      </c>
      <c r="MI12" s="101"/>
      <c r="MJ12" s="455"/>
      <c r="MK12" s="101"/>
      <c r="ML12" s="104"/>
      <c r="MM12" s="78"/>
      <c r="MP12" s="116"/>
      <c r="MQ12" s="15">
        <v>5</v>
      </c>
      <c r="MR12" s="101"/>
      <c r="MS12" s="455"/>
      <c r="MT12" s="101"/>
      <c r="MU12" s="104"/>
      <c r="MV12" s="78"/>
      <c r="MY12" s="116"/>
      <c r="MZ12" s="15">
        <v>5</v>
      </c>
      <c r="NA12" s="101"/>
      <c r="NB12" s="455"/>
      <c r="NC12" s="101"/>
      <c r="ND12" s="104"/>
      <c r="NE12" s="78"/>
      <c r="NH12" s="116"/>
      <c r="NI12" s="15">
        <v>5</v>
      </c>
      <c r="NJ12" s="359"/>
      <c r="NK12" s="461"/>
      <c r="NL12" s="359"/>
      <c r="NM12" s="442"/>
      <c r="NN12" s="343"/>
      <c r="NQ12" s="103"/>
      <c r="NR12" s="15">
        <v>5</v>
      </c>
      <c r="NS12" s="101"/>
      <c r="NT12" s="455"/>
      <c r="NU12" s="101"/>
      <c r="NV12" s="104"/>
      <c r="NW12" s="78"/>
      <c r="NZ12" s="116"/>
      <c r="OA12" s="15">
        <v>5</v>
      </c>
      <c r="OB12" s="101"/>
      <c r="OC12" s="455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55"/>
      <c r="OV12" s="101"/>
      <c r="OW12" s="104"/>
      <c r="OX12" s="78"/>
      <c r="PA12" s="116"/>
      <c r="PB12" s="15">
        <v>5</v>
      </c>
      <c r="PC12" s="101"/>
      <c r="PD12" s="455"/>
      <c r="PE12" s="101"/>
      <c r="PF12" s="104"/>
      <c r="PG12" s="78"/>
      <c r="PJ12" s="116"/>
      <c r="PK12" s="15">
        <v>5</v>
      </c>
      <c r="PL12" s="101"/>
      <c r="PM12" s="455"/>
      <c r="PN12" s="101"/>
      <c r="PO12" s="104"/>
      <c r="PP12" s="78"/>
      <c r="PS12" s="116"/>
      <c r="PT12" s="15">
        <v>5</v>
      </c>
      <c r="PU12" s="101"/>
      <c r="PV12" s="455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46"/>
      <c r="RP12" s="215"/>
      <c r="RQ12" s="537"/>
      <c r="RR12" s="536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ALLIANCE PRICE</v>
      </c>
      <c r="C13" s="84" t="str">
        <f t="shared" si="9"/>
        <v>INDIANA</v>
      </c>
      <c r="D13" s="112" t="str">
        <f t="shared" si="9"/>
        <v>PED. 51044500</v>
      </c>
      <c r="E13" s="151">
        <f t="shared" si="9"/>
        <v>43970</v>
      </c>
      <c r="F13" s="95">
        <f t="shared" si="9"/>
        <v>18626.849999999999</v>
      </c>
      <c r="G13" s="81">
        <f t="shared" si="9"/>
        <v>20</v>
      </c>
      <c r="H13" s="49">
        <f t="shared" si="9"/>
        <v>18610</v>
      </c>
      <c r="I13" s="115">
        <f t="shared" si="9"/>
        <v>16.849999999998545</v>
      </c>
      <c r="L13" s="116"/>
      <c r="M13" s="15">
        <v>6</v>
      </c>
      <c r="N13" s="101">
        <v>1048</v>
      </c>
      <c r="O13" s="455">
        <v>43958</v>
      </c>
      <c r="P13" s="101">
        <v>1048</v>
      </c>
      <c r="Q13" s="104" t="s">
        <v>251</v>
      </c>
      <c r="R13" s="78">
        <v>42</v>
      </c>
      <c r="U13" s="116"/>
      <c r="V13" s="15">
        <v>6</v>
      </c>
      <c r="W13" s="359">
        <v>877.1</v>
      </c>
      <c r="X13" s="461">
        <v>43960</v>
      </c>
      <c r="Y13" s="359">
        <v>877.1</v>
      </c>
      <c r="Z13" s="539" t="s">
        <v>257</v>
      </c>
      <c r="AA13" s="343">
        <v>36</v>
      </c>
      <c r="AD13" s="116"/>
      <c r="AE13" s="15">
        <v>6</v>
      </c>
      <c r="AF13" s="101">
        <v>878.2</v>
      </c>
      <c r="AG13" s="455">
        <v>43959</v>
      </c>
      <c r="AH13" s="101">
        <v>878.2</v>
      </c>
      <c r="AI13" s="104" t="s">
        <v>253</v>
      </c>
      <c r="AJ13" s="78">
        <v>36</v>
      </c>
      <c r="AM13" s="116"/>
      <c r="AN13" s="15">
        <v>6</v>
      </c>
      <c r="AO13" s="443">
        <v>916.3</v>
      </c>
      <c r="AP13" s="461">
        <v>43960</v>
      </c>
      <c r="AQ13" s="443">
        <v>916.3</v>
      </c>
      <c r="AR13" s="442" t="s">
        <v>259</v>
      </c>
      <c r="AS13" s="343">
        <v>36</v>
      </c>
      <c r="AV13" s="260"/>
      <c r="AW13" s="15">
        <v>6</v>
      </c>
      <c r="AX13" s="101">
        <v>871.5</v>
      </c>
      <c r="AY13" s="151">
        <v>43963</v>
      </c>
      <c r="AZ13" s="101">
        <v>871.5</v>
      </c>
      <c r="BA13" s="104" t="s">
        <v>263</v>
      </c>
      <c r="BB13" s="533">
        <v>36</v>
      </c>
      <c r="BE13" s="260"/>
      <c r="BF13" s="15">
        <v>6</v>
      </c>
      <c r="BG13" s="101">
        <v>876.3</v>
      </c>
      <c r="BH13" s="151">
        <v>43964</v>
      </c>
      <c r="BI13" s="101">
        <v>876.3</v>
      </c>
      <c r="BJ13" s="104" t="s">
        <v>265</v>
      </c>
      <c r="BK13" s="533">
        <v>34</v>
      </c>
      <c r="BN13" s="116"/>
      <c r="BO13" s="15">
        <v>6</v>
      </c>
      <c r="BP13" s="101">
        <v>914.5</v>
      </c>
      <c r="BQ13" s="534">
        <v>43965</v>
      </c>
      <c r="BR13" s="101">
        <v>914.5</v>
      </c>
      <c r="BS13" s="537" t="s">
        <v>269</v>
      </c>
      <c r="BT13" s="536">
        <v>32</v>
      </c>
      <c r="BW13" s="116"/>
      <c r="BX13" s="15">
        <v>6</v>
      </c>
      <c r="BY13" s="101">
        <v>889</v>
      </c>
      <c r="BZ13" s="534">
        <v>43965</v>
      </c>
      <c r="CA13" s="101">
        <v>889</v>
      </c>
      <c r="CB13" s="537" t="s">
        <v>267</v>
      </c>
      <c r="CC13" s="536">
        <v>32</v>
      </c>
      <c r="CF13" s="116"/>
      <c r="CG13" s="15">
        <v>6</v>
      </c>
      <c r="CH13" s="101">
        <v>933.5</v>
      </c>
      <c r="CI13" s="534">
        <v>43966</v>
      </c>
      <c r="CJ13" s="101">
        <v>933.5</v>
      </c>
      <c r="CK13" s="537" t="s">
        <v>273</v>
      </c>
      <c r="CL13" s="536">
        <v>28</v>
      </c>
      <c r="CO13" s="116"/>
      <c r="CP13" s="15">
        <v>6</v>
      </c>
      <c r="CQ13" s="101">
        <v>886</v>
      </c>
      <c r="CR13" s="455">
        <v>43970</v>
      </c>
      <c r="CS13" s="101">
        <v>886</v>
      </c>
      <c r="CT13" s="104" t="s">
        <v>279</v>
      </c>
      <c r="CU13" s="78">
        <v>27</v>
      </c>
      <c r="CX13" s="116"/>
      <c r="CY13" s="15">
        <v>6</v>
      </c>
      <c r="CZ13" s="101">
        <v>932.6</v>
      </c>
      <c r="DA13" s="534">
        <v>43972</v>
      </c>
      <c r="DB13" s="101">
        <v>932.6</v>
      </c>
      <c r="DC13" s="537" t="s">
        <v>286</v>
      </c>
      <c r="DD13" s="536">
        <v>27</v>
      </c>
      <c r="DG13" s="116"/>
      <c r="DH13" s="15">
        <v>6</v>
      </c>
      <c r="DI13" s="101">
        <v>921.7</v>
      </c>
      <c r="DJ13" s="534">
        <v>43972</v>
      </c>
      <c r="DK13" s="101">
        <v>921.7</v>
      </c>
      <c r="DL13" s="537" t="s">
        <v>288</v>
      </c>
      <c r="DM13" s="536">
        <v>27</v>
      </c>
      <c r="DP13" s="116"/>
      <c r="DQ13" s="15">
        <v>6</v>
      </c>
      <c r="DR13" s="76">
        <v>928</v>
      </c>
      <c r="DS13" s="479">
        <v>43974</v>
      </c>
      <c r="DT13" s="76">
        <v>928</v>
      </c>
      <c r="DU13" s="77" t="s">
        <v>291</v>
      </c>
      <c r="DV13" s="78">
        <v>27</v>
      </c>
      <c r="DY13" s="116"/>
      <c r="DZ13" s="15">
        <v>6</v>
      </c>
      <c r="EA13" s="76">
        <v>908</v>
      </c>
      <c r="EB13" s="479">
        <v>43978</v>
      </c>
      <c r="EC13" s="76">
        <v>908</v>
      </c>
      <c r="ED13" s="342" t="s">
        <v>300</v>
      </c>
      <c r="EE13" s="78">
        <v>27</v>
      </c>
      <c r="EH13" s="613"/>
      <c r="EI13" s="15">
        <v>6</v>
      </c>
      <c r="EJ13" s="359">
        <v>871.8</v>
      </c>
      <c r="EK13" s="461">
        <v>43978</v>
      </c>
      <c r="EL13" s="359">
        <v>871.8</v>
      </c>
      <c r="EM13" s="342" t="s">
        <v>298</v>
      </c>
      <c r="EN13" s="343">
        <v>27</v>
      </c>
      <c r="EQ13" s="116"/>
      <c r="ER13" s="15">
        <v>6</v>
      </c>
      <c r="ES13" s="101">
        <v>867.3</v>
      </c>
      <c r="ET13" s="455">
        <v>43979</v>
      </c>
      <c r="EU13" s="101">
        <v>867.3</v>
      </c>
      <c r="EV13" s="77" t="s">
        <v>303</v>
      </c>
      <c r="EW13" s="78">
        <v>26.5</v>
      </c>
      <c r="EZ13" s="116"/>
      <c r="FA13" s="15">
        <v>6</v>
      </c>
      <c r="FB13" s="101">
        <v>906.3</v>
      </c>
      <c r="FC13" s="455">
        <v>43980</v>
      </c>
      <c r="FD13" s="101">
        <v>906.3</v>
      </c>
      <c r="FE13" s="77" t="s">
        <v>305</v>
      </c>
      <c r="FF13" s="78">
        <v>27</v>
      </c>
      <c r="FI13" s="116"/>
      <c r="FJ13" s="15">
        <v>6</v>
      </c>
      <c r="FK13" s="76">
        <v>928.5</v>
      </c>
      <c r="FL13" s="479">
        <v>43981</v>
      </c>
      <c r="FM13" s="76">
        <v>928.5</v>
      </c>
      <c r="FN13" s="77" t="s">
        <v>307</v>
      </c>
      <c r="FO13" s="78">
        <v>28</v>
      </c>
      <c r="FR13" s="116"/>
      <c r="FS13" s="15"/>
      <c r="FT13" s="76"/>
      <c r="FU13" s="455"/>
      <c r="FV13" s="76"/>
      <c r="FW13" s="104"/>
      <c r="FX13" s="78"/>
      <c r="GA13" s="116"/>
      <c r="GB13" s="15">
        <v>6</v>
      </c>
      <c r="GC13" s="101"/>
      <c r="GD13" s="455"/>
      <c r="GE13" s="101"/>
      <c r="GF13" s="104"/>
      <c r="GG13" s="78"/>
      <c r="GJ13" s="116"/>
      <c r="GK13" s="15">
        <v>6</v>
      </c>
      <c r="GL13" s="101"/>
      <c r="GM13" s="455"/>
      <c r="GN13" s="101"/>
      <c r="GO13" s="104"/>
      <c r="GP13" s="78"/>
      <c r="GS13" s="116"/>
      <c r="GT13" s="15">
        <v>6</v>
      </c>
      <c r="GU13" s="359"/>
      <c r="GV13" s="461"/>
      <c r="GW13" s="359"/>
      <c r="GX13" s="539"/>
      <c r="GY13" s="343"/>
      <c r="HB13" s="116"/>
      <c r="HC13" s="15">
        <v>6</v>
      </c>
      <c r="HD13" s="76"/>
      <c r="HE13" s="479"/>
      <c r="HF13" s="76"/>
      <c r="HG13" s="77"/>
      <c r="HH13" s="78"/>
      <c r="HK13" s="116"/>
      <c r="HL13" s="15">
        <v>6</v>
      </c>
      <c r="HM13" s="101"/>
      <c r="HN13" s="88"/>
      <c r="HO13" s="101"/>
      <c r="HP13" s="541"/>
      <c r="HQ13" s="78"/>
      <c r="HR13" s="101"/>
      <c r="HS13" s="76"/>
      <c r="HT13" s="116"/>
      <c r="HU13" s="15">
        <v>6</v>
      </c>
      <c r="HV13" s="101"/>
      <c r="HW13" s="479"/>
      <c r="HX13" s="101"/>
      <c r="HY13" s="77"/>
      <c r="HZ13" s="78"/>
      <c r="IA13" s="76"/>
      <c r="IC13" s="116"/>
      <c r="ID13" s="15">
        <v>6</v>
      </c>
      <c r="IE13" s="101"/>
      <c r="IF13" s="455"/>
      <c r="IG13" s="101"/>
      <c r="IH13" s="77"/>
      <c r="II13" s="78"/>
      <c r="IL13" s="116"/>
      <c r="IM13" s="15">
        <v>6</v>
      </c>
      <c r="IN13" s="76"/>
      <c r="IO13" s="479"/>
      <c r="IP13" s="76"/>
      <c r="IQ13" s="77"/>
      <c r="IR13" s="78"/>
      <c r="IU13" s="116"/>
      <c r="IV13" s="15">
        <v>6</v>
      </c>
      <c r="IW13" s="101"/>
      <c r="IX13" s="455"/>
      <c r="IY13" s="101"/>
      <c r="IZ13" s="104"/>
      <c r="JA13" s="78"/>
      <c r="JD13" s="116"/>
      <c r="JE13" s="15">
        <v>6</v>
      </c>
      <c r="JF13" s="101"/>
      <c r="JG13" s="455"/>
      <c r="JH13" s="101"/>
      <c r="JI13" s="104"/>
      <c r="JJ13" s="78"/>
      <c r="JM13" s="116"/>
      <c r="JN13" s="15">
        <v>6</v>
      </c>
      <c r="JO13" s="101"/>
      <c r="JP13" s="455"/>
      <c r="JQ13" s="101"/>
      <c r="JR13" s="104"/>
      <c r="JS13" s="78"/>
      <c r="JV13" s="116"/>
      <c r="JW13" s="15">
        <v>6</v>
      </c>
      <c r="JX13" s="101"/>
      <c r="JY13" s="455"/>
      <c r="JZ13" s="101"/>
      <c r="KA13" s="104"/>
      <c r="KB13" s="78"/>
      <c r="KE13" s="116"/>
      <c r="KF13" s="15">
        <v>6</v>
      </c>
      <c r="KG13" s="101"/>
      <c r="KH13" s="455"/>
      <c r="KI13" s="101"/>
      <c r="KJ13" s="104"/>
      <c r="KK13" s="78"/>
      <c r="KN13" s="116"/>
      <c r="KO13" s="15">
        <v>6</v>
      </c>
      <c r="KP13" s="547"/>
      <c r="KQ13" s="455"/>
      <c r="KR13" s="547"/>
      <c r="KS13" s="104"/>
      <c r="KT13" s="78"/>
      <c r="KW13" s="116"/>
      <c r="KX13" s="15">
        <v>6</v>
      </c>
      <c r="KY13" s="547"/>
      <c r="KZ13" s="455"/>
      <c r="LA13" s="547"/>
      <c r="LB13" s="104"/>
      <c r="LC13" s="78"/>
      <c r="LF13" s="116"/>
      <c r="LG13" s="15">
        <v>6</v>
      </c>
      <c r="LH13" s="101"/>
      <c r="LI13" s="455"/>
      <c r="LJ13" s="101"/>
      <c r="LK13" s="104"/>
      <c r="LL13" s="78"/>
      <c r="LO13" s="116"/>
      <c r="LP13" s="15">
        <v>6</v>
      </c>
      <c r="LQ13" s="547"/>
      <c r="LR13" s="455"/>
      <c r="LS13" s="443"/>
      <c r="LT13" s="442"/>
      <c r="LU13" s="78"/>
      <c r="LX13" s="116"/>
      <c r="LY13" s="15">
        <v>6</v>
      </c>
      <c r="LZ13" s="101"/>
      <c r="MA13" s="455"/>
      <c r="MB13" s="101"/>
      <c r="MC13" s="104"/>
      <c r="MD13" s="78"/>
      <c r="MG13" s="116"/>
      <c r="MH13" s="15">
        <v>6</v>
      </c>
      <c r="MI13" s="101"/>
      <c r="MJ13" s="455"/>
      <c r="MK13" s="101"/>
      <c r="ML13" s="104"/>
      <c r="MM13" s="78"/>
      <c r="MP13" s="116"/>
      <c r="MQ13" s="15">
        <v>6</v>
      </c>
      <c r="MR13" s="101"/>
      <c r="MS13" s="455"/>
      <c r="MT13" s="101"/>
      <c r="MU13" s="104"/>
      <c r="MV13" s="78"/>
      <c r="MY13" s="116"/>
      <c r="MZ13" s="15">
        <v>6</v>
      </c>
      <c r="NA13" s="101"/>
      <c r="NB13" s="455"/>
      <c r="NC13" s="101"/>
      <c r="ND13" s="104"/>
      <c r="NE13" s="78"/>
      <c r="NH13" s="116"/>
      <c r="NI13" s="15">
        <v>6</v>
      </c>
      <c r="NJ13" s="359"/>
      <c r="NK13" s="461"/>
      <c r="NL13" s="359"/>
      <c r="NM13" s="442"/>
      <c r="NN13" s="343"/>
      <c r="NQ13" s="103"/>
      <c r="NR13" s="15">
        <v>6</v>
      </c>
      <c r="NS13" s="101"/>
      <c r="NT13" s="455"/>
      <c r="NU13" s="101"/>
      <c r="NV13" s="104"/>
      <c r="NW13" s="78"/>
      <c r="NZ13" s="116"/>
      <c r="OA13" s="15">
        <v>6</v>
      </c>
      <c r="OB13" s="101"/>
      <c r="OC13" s="455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55"/>
      <c r="OV13" s="101"/>
      <c r="OW13" s="104"/>
      <c r="OX13" s="78"/>
      <c r="PA13" s="116"/>
      <c r="PB13" s="15">
        <v>6</v>
      </c>
      <c r="PC13" s="101"/>
      <c r="PD13" s="455"/>
      <c r="PE13" s="101"/>
      <c r="PF13" s="104"/>
      <c r="PG13" s="78"/>
      <c r="PJ13" s="116"/>
      <c r="PK13" s="15">
        <v>6</v>
      </c>
      <c r="PL13" s="101"/>
      <c r="PM13" s="455"/>
      <c r="PN13" s="101"/>
      <c r="PO13" s="104"/>
      <c r="PP13" s="78"/>
      <c r="PS13" s="103"/>
      <c r="PT13" s="15">
        <v>6</v>
      </c>
      <c r="PU13" s="101"/>
      <c r="PV13" s="455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46"/>
      <c r="RP13" s="215"/>
      <c r="RQ13" s="537"/>
      <c r="RR13" s="536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>SEABOARD FOODS</v>
      </c>
      <c r="C14" s="84" t="str">
        <f t="shared" si="10"/>
        <v>Seaboard</v>
      </c>
      <c r="D14" s="112" t="str">
        <f t="shared" si="10"/>
        <v>PED. 51107588</v>
      </c>
      <c r="E14" s="151">
        <f t="shared" si="10"/>
        <v>43972</v>
      </c>
      <c r="F14" s="95">
        <f t="shared" si="10"/>
        <v>18976.32</v>
      </c>
      <c r="G14" s="81">
        <f t="shared" si="10"/>
        <v>21</v>
      </c>
      <c r="H14" s="49">
        <f t="shared" si="10"/>
        <v>19041.7</v>
      </c>
      <c r="I14" s="115">
        <f t="shared" si="10"/>
        <v>-65.380000000001019</v>
      </c>
      <c r="L14" s="116"/>
      <c r="M14" s="15">
        <v>7</v>
      </c>
      <c r="N14" s="101">
        <v>862.5</v>
      </c>
      <c r="O14" s="455">
        <v>43958</v>
      </c>
      <c r="P14" s="101">
        <v>862.5</v>
      </c>
      <c r="Q14" s="104" t="s">
        <v>251</v>
      </c>
      <c r="R14" s="78">
        <v>42</v>
      </c>
      <c r="U14" s="116"/>
      <c r="V14" s="15">
        <v>7</v>
      </c>
      <c r="W14" s="359">
        <v>944.22</v>
      </c>
      <c r="X14" s="461">
        <v>43960</v>
      </c>
      <c r="Y14" s="359">
        <v>944.22</v>
      </c>
      <c r="Z14" s="539" t="s">
        <v>257</v>
      </c>
      <c r="AA14" s="343">
        <v>36</v>
      </c>
      <c r="AD14" s="116"/>
      <c r="AE14" s="15">
        <v>7</v>
      </c>
      <c r="AF14" s="101">
        <v>916.3</v>
      </c>
      <c r="AG14" s="455">
        <v>43959</v>
      </c>
      <c r="AH14" s="101">
        <v>916.3</v>
      </c>
      <c r="AI14" s="104" t="s">
        <v>253</v>
      </c>
      <c r="AJ14" s="78">
        <v>36</v>
      </c>
      <c r="AM14" s="116"/>
      <c r="AN14" s="15">
        <v>7</v>
      </c>
      <c r="AO14" s="443">
        <v>911.7</v>
      </c>
      <c r="AP14" s="461">
        <v>43960</v>
      </c>
      <c r="AQ14" s="443">
        <v>911.7</v>
      </c>
      <c r="AR14" s="442" t="s">
        <v>259</v>
      </c>
      <c r="AS14" s="343">
        <v>36</v>
      </c>
      <c r="AV14" s="116"/>
      <c r="AW14" s="15">
        <v>7</v>
      </c>
      <c r="AX14" s="101">
        <v>950</v>
      </c>
      <c r="AY14" s="151">
        <v>43963</v>
      </c>
      <c r="AZ14" s="101">
        <v>950</v>
      </c>
      <c r="BA14" s="104" t="s">
        <v>263</v>
      </c>
      <c r="BB14" s="533">
        <v>36</v>
      </c>
      <c r="BE14" s="116"/>
      <c r="BF14" s="15">
        <v>7</v>
      </c>
      <c r="BG14" s="101">
        <v>898.6</v>
      </c>
      <c r="BH14" s="151">
        <v>43964</v>
      </c>
      <c r="BI14" s="101">
        <v>898.6</v>
      </c>
      <c r="BJ14" s="104" t="s">
        <v>265</v>
      </c>
      <c r="BK14" s="533">
        <v>34</v>
      </c>
      <c r="BN14" s="116"/>
      <c r="BO14" s="15">
        <v>7</v>
      </c>
      <c r="BP14" s="101">
        <v>955</v>
      </c>
      <c r="BQ14" s="534">
        <v>43965</v>
      </c>
      <c r="BR14" s="101">
        <v>955</v>
      </c>
      <c r="BS14" s="537" t="s">
        <v>269</v>
      </c>
      <c r="BT14" s="536">
        <v>32</v>
      </c>
      <c r="BW14" s="116"/>
      <c r="BX14" s="15">
        <v>7</v>
      </c>
      <c r="BY14" s="101">
        <v>890.9</v>
      </c>
      <c r="BZ14" s="534">
        <v>43965</v>
      </c>
      <c r="CA14" s="101">
        <v>890.9</v>
      </c>
      <c r="CB14" s="537" t="s">
        <v>267</v>
      </c>
      <c r="CC14" s="536">
        <v>32</v>
      </c>
      <c r="CF14" s="116"/>
      <c r="CG14" s="15">
        <v>7</v>
      </c>
      <c r="CH14" s="101">
        <v>924.4</v>
      </c>
      <c r="CI14" s="534">
        <v>43966</v>
      </c>
      <c r="CJ14" s="101">
        <v>924.4</v>
      </c>
      <c r="CK14" s="537" t="s">
        <v>273</v>
      </c>
      <c r="CL14" s="536">
        <v>28</v>
      </c>
      <c r="CO14" s="116"/>
      <c r="CP14" s="15">
        <v>7</v>
      </c>
      <c r="CQ14" s="101">
        <v>946</v>
      </c>
      <c r="CR14" s="455">
        <v>43970</v>
      </c>
      <c r="CS14" s="101">
        <v>946</v>
      </c>
      <c r="CT14" s="104" t="s">
        <v>279</v>
      </c>
      <c r="CU14" s="78">
        <v>27</v>
      </c>
      <c r="CX14" s="116"/>
      <c r="CY14" s="15">
        <v>7</v>
      </c>
      <c r="CZ14" s="101">
        <v>899.9</v>
      </c>
      <c r="DA14" s="534">
        <v>43972</v>
      </c>
      <c r="DB14" s="101">
        <v>899.9</v>
      </c>
      <c r="DC14" s="537" t="s">
        <v>286</v>
      </c>
      <c r="DD14" s="536">
        <v>27</v>
      </c>
      <c r="DG14" s="116"/>
      <c r="DH14" s="15">
        <v>7</v>
      </c>
      <c r="DI14" s="101">
        <v>940.7</v>
      </c>
      <c r="DJ14" s="534">
        <v>43972</v>
      </c>
      <c r="DK14" s="101">
        <v>940.7</v>
      </c>
      <c r="DL14" s="537" t="s">
        <v>288</v>
      </c>
      <c r="DM14" s="536">
        <v>27</v>
      </c>
      <c r="DP14" s="116"/>
      <c r="DQ14" s="15">
        <v>7</v>
      </c>
      <c r="DR14" s="76">
        <v>893.6</v>
      </c>
      <c r="DS14" s="479">
        <v>43974</v>
      </c>
      <c r="DT14" s="76">
        <v>893.6</v>
      </c>
      <c r="DU14" s="77" t="s">
        <v>291</v>
      </c>
      <c r="DV14" s="78">
        <v>27</v>
      </c>
      <c r="DY14" s="116"/>
      <c r="DZ14" s="15">
        <v>7</v>
      </c>
      <c r="EA14" s="76">
        <v>895.5</v>
      </c>
      <c r="EB14" s="479">
        <v>43978</v>
      </c>
      <c r="EC14" s="76">
        <v>895.5</v>
      </c>
      <c r="ED14" s="342" t="s">
        <v>300</v>
      </c>
      <c r="EE14" s="78">
        <v>27</v>
      </c>
      <c r="EH14" s="613"/>
      <c r="EI14" s="15">
        <v>7</v>
      </c>
      <c r="EJ14" s="359">
        <v>855.5</v>
      </c>
      <c r="EK14" s="461">
        <v>43978</v>
      </c>
      <c r="EL14" s="359">
        <v>855.5</v>
      </c>
      <c r="EM14" s="342" t="s">
        <v>298</v>
      </c>
      <c r="EN14" s="343">
        <v>27</v>
      </c>
      <c r="EQ14" s="116"/>
      <c r="ER14" s="15">
        <v>7</v>
      </c>
      <c r="ES14" s="101">
        <v>792</v>
      </c>
      <c r="ET14" s="455">
        <v>43979</v>
      </c>
      <c r="EU14" s="101">
        <v>792</v>
      </c>
      <c r="EV14" s="77" t="s">
        <v>303</v>
      </c>
      <c r="EW14" s="78">
        <v>26.5</v>
      </c>
      <c r="EZ14" s="116"/>
      <c r="FA14" s="15">
        <v>7</v>
      </c>
      <c r="FB14" s="101">
        <v>891.8</v>
      </c>
      <c r="FC14" s="455">
        <v>43980</v>
      </c>
      <c r="FD14" s="101">
        <v>891.8</v>
      </c>
      <c r="FE14" s="77" t="s">
        <v>305</v>
      </c>
      <c r="FF14" s="78">
        <v>27</v>
      </c>
      <c r="FI14" s="116"/>
      <c r="FJ14" s="15">
        <v>7</v>
      </c>
      <c r="FK14" s="76">
        <v>887.5</v>
      </c>
      <c r="FL14" s="479">
        <v>43981</v>
      </c>
      <c r="FM14" s="76">
        <v>887.5</v>
      </c>
      <c r="FN14" s="77" t="s">
        <v>307</v>
      </c>
      <c r="FO14" s="78">
        <v>28</v>
      </c>
      <c r="FR14" s="116"/>
      <c r="FS14" s="15"/>
      <c r="FT14" s="76"/>
      <c r="FU14" s="455"/>
      <c r="FV14" s="76"/>
      <c r="FW14" s="104"/>
      <c r="FX14" s="78"/>
      <c r="GA14" s="116"/>
      <c r="GB14" s="15">
        <v>7</v>
      </c>
      <c r="GC14" s="101"/>
      <c r="GD14" s="455"/>
      <c r="GE14" s="101"/>
      <c r="GF14" s="104"/>
      <c r="GG14" s="78"/>
      <c r="GJ14" s="116"/>
      <c r="GK14" s="15">
        <v>7</v>
      </c>
      <c r="GL14" s="101"/>
      <c r="GM14" s="455"/>
      <c r="GN14" s="101"/>
      <c r="GO14" s="104"/>
      <c r="GP14" s="78"/>
      <c r="GS14" s="116"/>
      <c r="GT14" s="15">
        <v>7</v>
      </c>
      <c r="GU14" s="359"/>
      <c r="GV14" s="461"/>
      <c r="GW14" s="359"/>
      <c r="GX14" s="539"/>
      <c r="GY14" s="343"/>
      <c r="HB14" s="116"/>
      <c r="HC14" s="15">
        <v>7</v>
      </c>
      <c r="HD14" s="76"/>
      <c r="HE14" s="479"/>
      <c r="HF14" s="76"/>
      <c r="HG14" s="77"/>
      <c r="HH14" s="78"/>
      <c r="HK14" s="116"/>
      <c r="HL14" s="15">
        <v>7</v>
      </c>
      <c r="HM14" s="101"/>
      <c r="HN14" s="88"/>
      <c r="HO14" s="101"/>
      <c r="HP14" s="541"/>
      <c r="HQ14" s="78"/>
      <c r="HR14" s="101"/>
      <c r="HS14" s="76"/>
      <c r="HT14" s="116"/>
      <c r="HU14" s="15">
        <v>7</v>
      </c>
      <c r="HV14" s="101"/>
      <c r="HW14" s="479"/>
      <c r="HX14" s="101"/>
      <c r="HY14" s="77"/>
      <c r="HZ14" s="78"/>
      <c r="IA14" s="76"/>
      <c r="IC14" s="116"/>
      <c r="ID14" s="15">
        <v>7</v>
      </c>
      <c r="IE14" s="101"/>
      <c r="IF14" s="455"/>
      <c r="IG14" s="101"/>
      <c r="IH14" s="77"/>
      <c r="II14" s="78"/>
      <c r="IL14" s="116"/>
      <c r="IM14" s="15">
        <v>7</v>
      </c>
      <c r="IN14" s="76"/>
      <c r="IO14" s="479"/>
      <c r="IP14" s="76"/>
      <c r="IQ14" s="77"/>
      <c r="IR14" s="78"/>
      <c r="IU14" s="116"/>
      <c r="IV14" s="15">
        <v>7</v>
      </c>
      <c r="IW14" s="101"/>
      <c r="IX14" s="455"/>
      <c r="IY14" s="101"/>
      <c r="IZ14" s="104"/>
      <c r="JA14" s="78"/>
      <c r="JD14" s="116"/>
      <c r="JE14" s="15">
        <v>7</v>
      </c>
      <c r="JF14" s="101"/>
      <c r="JG14" s="455"/>
      <c r="JH14" s="101"/>
      <c r="JI14" s="104"/>
      <c r="JJ14" s="78"/>
      <c r="JM14" s="116"/>
      <c r="JN14" s="15">
        <v>7</v>
      </c>
      <c r="JO14" s="101"/>
      <c r="JP14" s="455"/>
      <c r="JQ14" s="101"/>
      <c r="JR14" s="104"/>
      <c r="JS14" s="78"/>
      <c r="JV14" s="116"/>
      <c r="JW14" s="15">
        <v>7</v>
      </c>
      <c r="JX14" s="101"/>
      <c r="JY14" s="455"/>
      <c r="JZ14" s="101"/>
      <c r="KA14" s="104"/>
      <c r="KB14" s="78"/>
      <c r="KE14" s="116"/>
      <c r="KF14" s="15">
        <v>7</v>
      </c>
      <c r="KG14" s="101"/>
      <c r="KH14" s="455"/>
      <c r="KI14" s="101"/>
      <c r="KJ14" s="104"/>
      <c r="KK14" s="78"/>
      <c r="KN14" s="116"/>
      <c r="KO14" s="15">
        <v>7</v>
      </c>
      <c r="KP14" s="547"/>
      <c r="KQ14" s="455"/>
      <c r="KR14" s="547"/>
      <c r="KS14" s="104"/>
      <c r="KT14" s="78"/>
      <c r="KW14" s="116"/>
      <c r="KX14" s="15">
        <v>7</v>
      </c>
      <c r="KY14" s="547"/>
      <c r="KZ14" s="455"/>
      <c r="LA14" s="547"/>
      <c r="LB14" s="104"/>
      <c r="LC14" s="78"/>
      <c r="LF14" s="116"/>
      <c r="LG14" s="15">
        <v>7</v>
      </c>
      <c r="LH14" s="101"/>
      <c r="LI14" s="455"/>
      <c r="LJ14" s="101"/>
      <c r="LK14" s="104"/>
      <c r="LL14" s="78"/>
      <c r="LO14" s="116"/>
      <c r="LP14" s="15">
        <v>7</v>
      </c>
      <c r="LQ14" s="547"/>
      <c r="LR14" s="455"/>
      <c r="LS14" s="547"/>
      <c r="LT14" s="442"/>
      <c r="LU14" s="78"/>
      <c r="LX14" s="116"/>
      <c r="LY14" s="15">
        <v>7</v>
      </c>
      <c r="LZ14" s="101"/>
      <c r="MA14" s="455"/>
      <c r="MB14" s="101"/>
      <c r="MC14" s="104"/>
      <c r="MD14" s="78"/>
      <c r="MG14" s="116"/>
      <c r="MH14" s="15">
        <v>7</v>
      </c>
      <c r="MI14" s="101"/>
      <c r="MJ14" s="455"/>
      <c r="MK14" s="101"/>
      <c r="ML14" s="104"/>
      <c r="MM14" s="78"/>
      <c r="MP14" s="116"/>
      <c r="MQ14" s="15">
        <v>7</v>
      </c>
      <c r="MR14" s="101"/>
      <c r="MS14" s="455"/>
      <c r="MT14" s="101"/>
      <c r="MU14" s="104"/>
      <c r="MV14" s="78"/>
      <c r="MY14" s="116"/>
      <c r="MZ14" s="15">
        <v>7</v>
      </c>
      <c r="NA14" s="101"/>
      <c r="NB14" s="455"/>
      <c r="NC14" s="101"/>
      <c r="ND14" s="104"/>
      <c r="NE14" s="78"/>
      <c r="NH14" s="116"/>
      <c r="NI14" s="15">
        <v>7</v>
      </c>
      <c r="NJ14" s="359"/>
      <c r="NK14" s="461"/>
      <c r="NL14" s="359"/>
      <c r="NM14" s="442"/>
      <c r="NN14" s="343"/>
      <c r="NQ14" s="103"/>
      <c r="NR14" s="15">
        <v>7</v>
      </c>
      <c r="NS14" s="101"/>
      <c r="NT14" s="455"/>
      <c r="NU14" s="101"/>
      <c r="NV14" s="104"/>
      <c r="NW14" s="78"/>
      <c r="NZ14" s="116"/>
      <c r="OA14" s="15">
        <v>7</v>
      </c>
      <c r="OB14" s="101"/>
      <c r="OC14" s="455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55"/>
      <c r="OV14" s="101"/>
      <c r="OW14" s="104"/>
      <c r="OX14" s="78"/>
      <c r="PA14" s="116"/>
      <c r="PB14" s="15">
        <v>7</v>
      </c>
      <c r="PC14" s="101"/>
      <c r="PD14" s="455"/>
      <c r="PE14" s="101"/>
      <c r="PF14" s="104"/>
      <c r="PG14" s="78"/>
      <c r="PJ14" s="116"/>
      <c r="PK14" s="15">
        <v>7</v>
      </c>
      <c r="PL14" s="101"/>
      <c r="PM14" s="455"/>
      <c r="PN14" s="101"/>
      <c r="PO14" s="104"/>
      <c r="PP14" s="78"/>
      <c r="PS14" s="116"/>
      <c r="PT14" s="15">
        <v>7</v>
      </c>
      <c r="PU14" s="101"/>
      <c r="PV14" s="455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46"/>
      <c r="RP14" s="215"/>
      <c r="RQ14" s="537"/>
      <c r="RR14" s="536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SEABOARD FOODS</v>
      </c>
      <c r="C15" s="84" t="str">
        <f t="shared" si="11"/>
        <v>Seaboard</v>
      </c>
      <c r="D15" s="112" t="str">
        <f t="shared" si="11"/>
        <v>PED. 51107589</v>
      </c>
      <c r="E15" s="151">
        <f t="shared" si="11"/>
        <v>43972</v>
      </c>
      <c r="F15" s="95">
        <f t="shared" si="11"/>
        <v>18878.669999999998</v>
      </c>
      <c r="G15" s="81">
        <f t="shared" si="11"/>
        <v>21</v>
      </c>
      <c r="H15" s="49">
        <f t="shared" si="11"/>
        <v>18925.8</v>
      </c>
      <c r="I15" s="115">
        <f t="shared" si="11"/>
        <v>-47.130000000001019</v>
      </c>
      <c r="L15" s="116"/>
      <c r="M15" s="15">
        <v>8</v>
      </c>
      <c r="N15" s="101">
        <v>901</v>
      </c>
      <c r="O15" s="455">
        <v>43958</v>
      </c>
      <c r="P15" s="101">
        <v>901</v>
      </c>
      <c r="Q15" s="104" t="s">
        <v>251</v>
      </c>
      <c r="R15" s="78">
        <v>42</v>
      </c>
      <c r="U15" s="116"/>
      <c r="V15" s="15">
        <v>8</v>
      </c>
      <c r="W15" s="359">
        <v>936.96</v>
      </c>
      <c r="X15" s="461">
        <v>43960</v>
      </c>
      <c r="Y15" s="359">
        <v>936.96</v>
      </c>
      <c r="Z15" s="539" t="s">
        <v>256</v>
      </c>
      <c r="AA15" s="343">
        <v>36</v>
      </c>
      <c r="AD15" s="116"/>
      <c r="AE15" s="15">
        <v>8</v>
      </c>
      <c r="AF15" s="101">
        <v>872.7</v>
      </c>
      <c r="AG15" s="455">
        <v>43959</v>
      </c>
      <c r="AH15" s="101">
        <v>872.7</v>
      </c>
      <c r="AI15" s="104" t="s">
        <v>253</v>
      </c>
      <c r="AJ15" s="78">
        <v>36</v>
      </c>
      <c r="AM15" s="116"/>
      <c r="AN15" s="15">
        <v>8</v>
      </c>
      <c r="AO15" s="443">
        <v>917.2</v>
      </c>
      <c r="AP15" s="461">
        <v>43960</v>
      </c>
      <c r="AQ15" s="443">
        <v>917.2</v>
      </c>
      <c r="AR15" s="442" t="s">
        <v>259</v>
      </c>
      <c r="AS15" s="343">
        <v>36</v>
      </c>
      <c r="AV15" s="116"/>
      <c r="AW15" s="15">
        <v>8</v>
      </c>
      <c r="AX15" s="101">
        <v>926</v>
      </c>
      <c r="AY15" s="151">
        <v>43963</v>
      </c>
      <c r="AZ15" s="101">
        <v>926</v>
      </c>
      <c r="BA15" s="104" t="s">
        <v>263</v>
      </c>
      <c r="BB15" s="533">
        <v>36</v>
      </c>
      <c r="BE15" s="116"/>
      <c r="BF15" s="15">
        <v>8</v>
      </c>
      <c r="BG15" s="101">
        <v>929</v>
      </c>
      <c r="BH15" s="151">
        <v>43964</v>
      </c>
      <c r="BI15" s="101">
        <v>929</v>
      </c>
      <c r="BJ15" s="104" t="s">
        <v>265</v>
      </c>
      <c r="BK15" s="533">
        <v>34</v>
      </c>
      <c r="BN15" s="116"/>
      <c r="BO15" s="15">
        <v>8</v>
      </c>
      <c r="BP15" s="101">
        <v>914.5</v>
      </c>
      <c r="BQ15" s="534">
        <v>43965</v>
      </c>
      <c r="BR15" s="101">
        <v>914.5</v>
      </c>
      <c r="BS15" s="537" t="s">
        <v>269</v>
      </c>
      <c r="BT15" s="536">
        <v>32</v>
      </c>
      <c r="BW15" s="116"/>
      <c r="BX15" s="15">
        <v>8</v>
      </c>
      <c r="BY15" s="101">
        <v>885.4</v>
      </c>
      <c r="BZ15" s="534">
        <v>43965</v>
      </c>
      <c r="CA15" s="101">
        <v>885.4</v>
      </c>
      <c r="CB15" s="537" t="s">
        <v>267</v>
      </c>
      <c r="CC15" s="536">
        <v>32</v>
      </c>
      <c r="CF15" s="116"/>
      <c r="CG15" s="15">
        <v>8</v>
      </c>
      <c r="CH15" s="101">
        <v>917.2</v>
      </c>
      <c r="CI15" s="534">
        <v>43966</v>
      </c>
      <c r="CJ15" s="101">
        <v>917.2</v>
      </c>
      <c r="CK15" s="537" t="s">
        <v>273</v>
      </c>
      <c r="CL15" s="536">
        <v>28</v>
      </c>
      <c r="CO15" s="116"/>
      <c r="CP15" s="15">
        <v>8</v>
      </c>
      <c r="CQ15" s="101">
        <v>945</v>
      </c>
      <c r="CR15" s="455">
        <v>43970</v>
      </c>
      <c r="CS15" s="101">
        <v>945</v>
      </c>
      <c r="CT15" s="104" t="s">
        <v>279</v>
      </c>
      <c r="CU15" s="78">
        <v>27</v>
      </c>
      <c r="CX15" s="116"/>
      <c r="CY15" s="15">
        <v>8</v>
      </c>
      <c r="CZ15" s="101">
        <v>928</v>
      </c>
      <c r="DA15" s="534">
        <v>43972</v>
      </c>
      <c r="DB15" s="101">
        <v>928</v>
      </c>
      <c r="DC15" s="537" t="s">
        <v>286</v>
      </c>
      <c r="DD15" s="536">
        <v>27</v>
      </c>
      <c r="DG15" s="116"/>
      <c r="DH15" s="15">
        <v>8</v>
      </c>
      <c r="DI15" s="101">
        <v>857.3</v>
      </c>
      <c r="DJ15" s="534">
        <v>43972</v>
      </c>
      <c r="DK15" s="101">
        <v>857.3</v>
      </c>
      <c r="DL15" s="537" t="s">
        <v>288</v>
      </c>
      <c r="DM15" s="536">
        <v>27</v>
      </c>
      <c r="DP15" s="116"/>
      <c r="DQ15" s="15">
        <v>8</v>
      </c>
      <c r="DR15" s="76">
        <v>884.5</v>
      </c>
      <c r="DS15" s="479">
        <v>43974</v>
      </c>
      <c r="DT15" s="76">
        <v>884.5</v>
      </c>
      <c r="DU15" s="77" t="s">
        <v>291</v>
      </c>
      <c r="DV15" s="78">
        <v>27</v>
      </c>
      <c r="DY15" s="116"/>
      <c r="DZ15" s="15">
        <v>8</v>
      </c>
      <c r="EA15" s="76">
        <v>907</v>
      </c>
      <c r="EB15" s="479">
        <v>43978</v>
      </c>
      <c r="EC15" s="76">
        <v>907</v>
      </c>
      <c r="ED15" s="342" t="s">
        <v>300</v>
      </c>
      <c r="EE15" s="78">
        <v>27</v>
      </c>
      <c r="EH15" s="613"/>
      <c r="EI15" s="15">
        <v>8</v>
      </c>
      <c r="EJ15" s="359">
        <v>804.7</v>
      </c>
      <c r="EK15" s="461">
        <v>43978</v>
      </c>
      <c r="EL15" s="359">
        <v>804.7</v>
      </c>
      <c r="EM15" s="342" t="s">
        <v>298</v>
      </c>
      <c r="EN15" s="343">
        <v>27</v>
      </c>
      <c r="EQ15" s="116"/>
      <c r="ER15" s="15">
        <v>8</v>
      </c>
      <c r="ES15" s="101">
        <v>909</v>
      </c>
      <c r="ET15" s="455">
        <v>43979</v>
      </c>
      <c r="EU15" s="101">
        <v>909</v>
      </c>
      <c r="EV15" s="77" t="s">
        <v>303</v>
      </c>
      <c r="EW15" s="78">
        <v>26.5</v>
      </c>
      <c r="EZ15" s="116"/>
      <c r="FA15" s="15">
        <v>8</v>
      </c>
      <c r="FB15" s="101">
        <v>897.2</v>
      </c>
      <c r="FC15" s="455">
        <v>43980</v>
      </c>
      <c r="FD15" s="101">
        <v>897.2</v>
      </c>
      <c r="FE15" s="77" t="s">
        <v>305</v>
      </c>
      <c r="FF15" s="78">
        <v>27</v>
      </c>
      <c r="FI15" s="116"/>
      <c r="FJ15" s="15">
        <v>8</v>
      </c>
      <c r="FK15" s="76">
        <v>586</v>
      </c>
      <c r="FL15" s="479">
        <v>43981</v>
      </c>
      <c r="FM15" s="76">
        <v>586</v>
      </c>
      <c r="FN15" s="77" t="s">
        <v>307</v>
      </c>
      <c r="FO15" s="78">
        <v>28</v>
      </c>
      <c r="FR15" s="116"/>
      <c r="FS15" s="15"/>
      <c r="FT15" s="76"/>
      <c r="FU15" s="455"/>
      <c r="FV15" s="76"/>
      <c r="FW15" s="104"/>
      <c r="FX15" s="78"/>
      <c r="GA15" s="116"/>
      <c r="GB15" s="15">
        <v>8</v>
      </c>
      <c r="GC15" s="101"/>
      <c r="GD15" s="455"/>
      <c r="GE15" s="101"/>
      <c r="GF15" s="104"/>
      <c r="GG15" s="78"/>
      <c r="GJ15" s="116"/>
      <c r="GK15" s="15">
        <v>8</v>
      </c>
      <c r="GL15" s="101"/>
      <c r="GM15" s="455"/>
      <c r="GN15" s="101"/>
      <c r="GO15" s="104"/>
      <c r="GP15" s="78"/>
      <c r="GS15" s="116"/>
      <c r="GT15" s="15">
        <v>8</v>
      </c>
      <c r="GU15" s="359"/>
      <c r="GV15" s="461"/>
      <c r="GW15" s="359"/>
      <c r="GX15" s="539"/>
      <c r="GY15" s="343"/>
      <c r="HB15" s="103"/>
      <c r="HC15" s="15">
        <v>8</v>
      </c>
      <c r="HD15" s="76"/>
      <c r="HE15" s="479"/>
      <c r="HF15" s="76"/>
      <c r="HG15" s="77"/>
      <c r="HH15" s="78"/>
      <c r="HK15" s="116"/>
      <c r="HL15" s="15">
        <v>8</v>
      </c>
      <c r="HM15" s="101"/>
      <c r="HN15" s="88"/>
      <c r="HO15" s="101"/>
      <c r="HP15" s="541"/>
      <c r="HQ15" s="78"/>
      <c r="HR15" s="101"/>
      <c r="HS15" s="76"/>
      <c r="HT15" s="116"/>
      <c r="HU15" s="15">
        <v>8</v>
      </c>
      <c r="HV15" s="101"/>
      <c r="HW15" s="479"/>
      <c r="HX15" s="101"/>
      <c r="HY15" s="77"/>
      <c r="HZ15" s="78"/>
      <c r="IA15" s="76"/>
      <c r="IC15" s="116"/>
      <c r="ID15" s="15">
        <v>8</v>
      </c>
      <c r="IE15" s="101"/>
      <c r="IF15" s="455"/>
      <c r="IG15" s="101"/>
      <c r="IH15" s="77"/>
      <c r="II15" s="78"/>
      <c r="IL15" s="116"/>
      <c r="IM15" s="15">
        <v>8</v>
      </c>
      <c r="IN15" s="76"/>
      <c r="IO15" s="479"/>
      <c r="IP15" s="76"/>
      <c r="IQ15" s="77"/>
      <c r="IR15" s="78"/>
      <c r="IU15" s="116"/>
      <c r="IV15" s="15">
        <v>8</v>
      </c>
      <c r="IW15" s="101"/>
      <c r="IX15" s="455"/>
      <c r="IY15" s="101"/>
      <c r="IZ15" s="104"/>
      <c r="JA15" s="78"/>
      <c r="JD15" s="116"/>
      <c r="JE15" s="15">
        <v>8</v>
      </c>
      <c r="JF15" s="101"/>
      <c r="JG15" s="455"/>
      <c r="JH15" s="101"/>
      <c r="JI15" s="104"/>
      <c r="JJ15" s="78"/>
      <c r="JM15" s="116"/>
      <c r="JN15" s="15">
        <v>8</v>
      </c>
      <c r="JO15" s="101"/>
      <c r="JP15" s="455"/>
      <c r="JQ15" s="101"/>
      <c r="JR15" s="104"/>
      <c r="JS15" s="78"/>
      <c r="JV15" s="116"/>
      <c r="JW15" s="15">
        <v>8</v>
      </c>
      <c r="JX15" s="101"/>
      <c r="JY15" s="455"/>
      <c r="JZ15" s="101"/>
      <c r="KA15" s="104"/>
      <c r="KB15" s="78"/>
      <c r="KE15" s="116"/>
      <c r="KF15" s="15">
        <v>8</v>
      </c>
      <c r="KG15" s="101"/>
      <c r="KH15" s="455"/>
      <c r="KI15" s="101"/>
      <c r="KJ15" s="104"/>
      <c r="KK15" s="78"/>
      <c r="KN15" s="116"/>
      <c r="KO15" s="15">
        <v>8</v>
      </c>
      <c r="KP15" s="547"/>
      <c r="KQ15" s="455"/>
      <c r="KR15" s="547"/>
      <c r="KS15" s="104"/>
      <c r="KT15" s="78"/>
      <c r="KW15" s="116"/>
      <c r="KX15" s="15">
        <v>8</v>
      </c>
      <c r="KY15" s="547"/>
      <c r="KZ15" s="455"/>
      <c r="LA15" s="547"/>
      <c r="LB15" s="104"/>
      <c r="LC15" s="78"/>
      <c r="LF15" s="116"/>
      <c r="LG15" s="15">
        <v>8</v>
      </c>
      <c r="LH15" s="101"/>
      <c r="LI15" s="455"/>
      <c r="LJ15" s="101"/>
      <c r="LK15" s="104"/>
      <c r="LL15" s="78"/>
      <c r="LO15" s="116"/>
      <c r="LP15" s="15">
        <v>8</v>
      </c>
      <c r="LQ15" s="547"/>
      <c r="LR15" s="455"/>
      <c r="LS15" s="547"/>
      <c r="LT15" s="442"/>
      <c r="LU15" s="78"/>
      <c r="LX15" s="116"/>
      <c r="LY15" s="15">
        <v>8</v>
      </c>
      <c r="LZ15" s="101"/>
      <c r="MA15" s="455"/>
      <c r="MB15" s="101"/>
      <c r="MC15" s="104"/>
      <c r="MD15" s="78"/>
      <c r="MG15" s="116"/>
      <c r="MH15" s="15">
        <v>8</v>
      </c>
      <c r="MI15" s="101"/>
      <c r="MJ15" s="455"/>
      <c r="MK15" s="101"/>
      <c r="ML15" s="104"/>
      <c r="MM15" s="78"/>
      <c r="MP15" s="116"/>
      <c r="MQ15" s="15">
        <v>8</v>
      </c>
      <c r="MR15" s="101"/>
      <c r="MS15" s="455"/>
      <c r="MT15" s="101"/>
      <c r="MU15" s="104"/>
      <c r="MV15" s="78"/>
      <c r="MY15" s="116"/>
      <c r="MZ15" s="15">
        <v>8</v>
      </c>
      <c r="NA15" s="101"/>
      <c r="NB15" s="455"/>
      <c r="NC15" s="101"/>
      <c r="ND15" s="104"/>
      <c r="NE15" s="78"/>
      <c r="NH15" s="116"/>
      <c r="NI15" s="15">
        <v>8</v>
      </c>
      <c r="NJ15" s="359"/>
      <c r="NK15" s="461"/>
      <c r="NL15" s="359"/>
      <c r="NM15" s="442"/>
      <c r="NN15" s="343"/>
      <c r="NQ15" s="103"/>
      <c r="NR15" s="15">
        <v>8</v>
      </c>
      <c r="NS15" s="101"/>
      <c r="NT15" s="455"/>
      <c r="NU15" s="101"/>
      <c r="NV15" s="104"/>
      <c r="NW15" s="78"/>
      <c r="NZ15" s="116"/>
      <c r="OA15" s="15">
        <v>8</v>
      </c>
      <c r="OB15" s="101"/>
      <c r="OC15" s="455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55"/>
      <c r="OV15" s="101"/>
      <c r="OW15" s="104"/>
      <c r="OX15" s="78"/>
      <c r="PA15" s="116"/>
      <c r="PB15" s="15">
        <v>8</v>
      </c>
      <c r="PC15" s="101"/>
      <c r="PD15" s="455"/>
      <c r="PE15" s="101"/>
      <c r="PF15" s="104"/>
      <c r="PG15" s="78"/>
      <c r="PJ15" s="116"/>
      <c r="PK15" s="15">
        <v>8</v>
      </c>
      <c r="PL15" s="101"/>
      <c r="PM15" s="455"/>
      <c r="PN15" s="101"/>
      <c r="PO15" s="104"/>
      <c r="PP15" s="78"/>
      <c r="PS15" s="116"/>
      <c r="PT15" s="15">
        <v>8</v>
      </c>
      <c r="PU15" s="101"/>
      <c r="PV15" s="455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46"/>
      <c r="RP15" s="215"/>
      <c r="RQ15" s="537"/>
      <c r="RR15" s="536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>SEABOARD FOODS</v>
      </c>
      <c r="C16" s="84" t="str">
        <f t="shared" si="12"/>
        <v>Seaboard</v>
      </c>
      <c r="D16" s="112" t="str">
        <f t="shared" si="12"/>
        <v>PED. 51144883</v>
      </c>
      <c r="E16" s="151">
        <f t="shared" si="12"/>
        <v>43974</v>
      </c>
      <c r="F16" s="95">
        <f t="shared" si="12"/>
        <v>18882.82</v>
      </c>
      <c r="G16" s="81">
        <f t="shared" si="12"/>
        <v>21</v>
      </c>
      <c r="H16" s="49">
        <f t="shared" si="12"/>
        <v>18953.7</v>
      </c>
      <c r="I16" s="115">
        <f t="shared" si="12"/>
        <v>-70.880000000001019</v>
      </c>
      <c r="L16" s="116"/>
      <c r="M16" s="15">
        <v>9</v>
      </c>
      <c r="N16" s="101">
        <v>885</v>
      </c>
      <c r="O16" s="455">
        <v>43958</v>
      </c>
      <c r="P16" s="101">
        <v>885</v>
      </c>
      <c r="Q16" s="104" t="s">
        <v>251</v>
      </c>
      <c r="R16" s="78">
        <v>42</v>
      </c>
      <c r="U16" s="116"/>
      <c r="V16" s="15">
        <v>9</v>
      </c>
      <c r="W16" s="359">
        <v>901.13</v>
      </c>
      <c r="X16" s="461">
        <v>43960</v>
      </c>
      <c r="Y16" s="359">
        <v>901.13</v>
      </c>
      <c r="Z16" s="539" t="s">
        <v>257</v>
      </c>
      <c r="AA16" s="343">
        <v>36</v>
      </c>
      <c r="AD16" s="116"/>
      <c r="AE16" s="15">
        <v>9</v>
      </c>
      <c r="AF16" s="101">
        <v>862.7</v>
      </c>
      <c r="AG16" s="455">
        <v>43959</v>
      </c>
      <c r="AH16" s="101">
        <v>862.7</v>
      </c>
      <c r="AI16" s="104" t="s">
        <v>253</v>
      </c>
      <c r="AJ16" s="78">
        <v>36</v>
      </c>
      <c r="AM16" s="116"/>
      <c r="AN16" s="15">
        <v>9</v>
      </c>
      <c r="AO16" s="443">
        <v>916.3</v>
      </c>
      <c r="AP16" s="461">
        <v>43960</v>
      </c>
      <c r="AQ16" s="443">
        <v>916.3</v>
      </c>
      <c r="AR16" s="442" t="s">
        <v>259</v>
      </c>
      <c r="AS16" s="343">
        <v>36</v>
      </c>
      <c r="AV16" s="116"/>
      <c r="AW16" s="15">
        <v>9</v>
      </c>
      <c r="AX16" s="101">
        <v>629.5</v>
      </c>
      <c r="AY16" s="151">
        <v>43963</v>
      </c>
      <c r="AZ16" s="101">
        <v>629.5</v>
      </c>
      <c r="BA16" s="104" t="s">
        <v>263</v>
      </c>
      <c r="BB16" s="533">
        <v>36</v>
      </c>
      <c r="BE16" s="116"/>
      <c r="BF16" s="15">
        <v>9</v>
      </c>
      <c r="BG16" s="101">
        <v>897.2</v>
      </c>
      <c r="BH16" s="151">
        <v>43964</v>
      </c>
      <c r="BI16" s="101">
        <v>897.2</v>
      </c>
      <c r="BJ16" s="104" t="s">
        <v>265</v>
      </c>
      <c r="BK16" s="533">
        <v>34</v>
      </c>
      <c r="BN16" s="116"/>
      <c r="BO16" s="15">
        <v>9</v>
      </c>
      <c r="BP16" s="101">
        <v>942.5</v>
      </c>
      <c r="BQ16" s="534">
        <v>43965</v>
      </c>
      <c r="BR16" s="101">
        <v>942.5</v>
      </c>
      <c r="BS16" s="537" t="s">
        <v>269</v>
      </c>
      <c r="BT16" s="536">
        <v>32</v>
      </c>
      <c r="BW16" s="116"/>
      <c r="BX16" s="15">
        <v>9</v>
      </c>
      <c r="BY16" s="101">
        <v>892.7</v>
      </c>
      <c r="BZ16" s="534">
        <v>43965</v>
      </c>
      <c r="CA16" s="101">
        <v>892.7</v>
      </c>
      <c r="CB16" s="537" t="s">
        <v>267</v>
      </c>
      <c r="CC16" s="536">
        <v>32</v>
      </c>
      <c r="CF16" s="116"/>
      <c r="CG16" s="15">
        <v>9</v>
      </c>
      <c r="CH16" s="101">
        <v>914.4</v>
      </c>
      <c r="CI16" s="534">
        <v>43966</v>
      </c>
      <c r="CJ16" s="101">
        <v>914.4</v>
      </c>
      <c r="CK16" s="537" t="s">
        <v>273</v>
      </c>
      <c r="CL16" s="536">
        <v>28</v>
      </c>
      <c r="CO16" s="116"/>
      <c r="CP16" s="15">
        <v>9</v>
      </c>
      <c r="CQ16" s="101">
        <v>926</v>
      </c>
      <c r="CR16" s="455">
        <v>43970</v>
      </c>
      <c r="CS16" s="101">
        <v>926</v>
      </c>
      <c r="CT16" s="104" t="s">
        <v>279</v>
      </c>
      <c r="CU16" s="78">
        <v>27</v>
      </c>
      <c r="CX16" s="116"/>
      <c r="CY16" s="15">
        <v>9</v>
      </c>
      <c r="CZ16" s="101">
        <v>876.3</v>
      </c>
      <c r="DA16" s="534">
        <v>43972</v>
      </c>
      <c r="DB16" s="101">
        <v>876.3</v>
      </c>
      <c r="DC16" s="537" t="s">
        <v>286</v>
      </c>
      <c r="DD16" s="536">
        <v>27</v>
      </c>
      <c r="DG16" s="116"/>
      <c r="DH16" s="15">
        <v>9</v>
      </c>
      <c r="DI16" s="101">
        <v>910.8</v>
      </c>
      <c r="DJ16" s="534">
        <v>43972</v>
      </c>
      <c r="DK16" s="101">
        <v>910.8</v>
      </c>
      <c r="DL16" s="537" t="s">
        <v>288</v>
      </c>
      <c r="DM16" s="536">
        <v>27</v>
      </c>
      <c r="DP16" s="116"/>
      <c r="DQ16" s="15">
        <v>9</v>
      </c>
      <c r="DR16" s="76">
        <v>912.6</v>
      </c>
      <c r="DS16" s="479">
        <v>43974</v>
      </c>
      <c r="DT16" s="76">
        <v>912.6</v>
      </c>
      <c r="DU16" s="77" t="s">
        <v>291</v>
      </c>
      <c r="DV16" s="78">
        <v>27</v>
      </c>
      <c r="DY16" s="116"/>
      <c r="DZ16" s="15">
        <v>9</v>
      </c>
      <c r="EA16" s="76">
        <v>910</v>
      </c>
      <c r="EB16" s="479">
        <v>43978</v>
      </c>
      <c r="EC16" s="76">
        <v>910</v>
      </c>
      <c r="ED16" s="342" t="s">
        <v>300</v>
      </c>
      <c r="EE16" s="78">
        <v>27</v>
      </c>
      <c r="EH16" s="613"/>
      <c r="EI16" s="15">
        <v>9</v>
      </c>
      <c r="EJ16" s="359">
        <v>870</v>
      </c>
      <c r="EK16" s="461">
        <v>43978</v>
      </c>
      <c r="EL16" s="359">
        <v>870</v>
      </c>
      <c r="EM16" s="342" t="s">
        <v>298</v>
      </c>
      <c r="EN16" s="343">
        <v>27</v>
      </c>
      <c r="EQ16" s="116"/>
      <c r="ER16" s="15">
        <v>9</v>
      </c>
      <c r="ES16" s="101">
        <v>887.2</v>
      </c>
      <c r="ET16" s="455">
        <v>43979</v>
      </c>
      <c r="EU16" s="101">
        <v>887.2</v>
      </c>
      <c r="EV16" s="77" t="s">
        <v>303</v>
      </c>
      <c r="EW16" s="78">
        <v>26.5</v>
      </c>
      <c r="EZ16" s="116"/>
      <c r="FA16" s="15">
        <v>9</v>
      </c>
      <c r="FB16" s="101">
        <v>880</v>
      </c>
      <c r="FC16" s="455">
        <v>43980</v>
      </c>
      <c r="FD16" s="101">
        <v>880</v>
      </c>
      <c r="FE16" s="77" t="s">
        <v>305</v>
      </c>
      <c r="FF16" s="78">
        <v>27</v>
      </c>
      <c r="FI16" s="116"/>
      <c r="FJ16" s="15">
        <v>9</v>
      </c>
      <c r="FK16" s="76">
        <v>1007</v>
      </c>
      <c r="FL16" s="479">
        <v>43981</v>
      </c>
      <c r="FM16" s="76">
        <v>1007</v>
      </c>
      <c r="FN16" s="77" t="s">
        <v>307</v>
      </c>
      <c r="FO16" s="78">
        <v>28</v>
      </c>
      <c r="FR16" s="116"/>
      <c r="FS16" s="15"/>
      <c r="FT16" s="76"/>
      <c r="FU16" s="455"/>
      <c r="FV16" s="76"/>
      <c r="FW16" s="104"/>
      <c r="FX16" s="78"/>
      <c r="GA16" s="116"/>
      <c r="GB16" s="15">
        <v>9</v>
      </c>
      <c r="GC16" s="101"/>
      <c r="GD16" s="455"/>
      <c r="GE16" s="101"/>
      <c r="GF16" s="104"/>
      <c r="GG16" s="78"/>
      <c r="GJ16" s="116"/>
      <c r="GK16" s="15">
        <v>9</v>
      </c>
      <c r="GL16" s="101"/>
      <c r="GM16" s="455"/>
      <c r="GN16" s="101"/>
      <c r="GO16" s="104"/>
      <c r="GP16" s="78"/>
      <c r="GS16" s="116"/>
      <c r="GT16" s="15">
        <v>9</v>
      </c>
      <c r="GU16" s="359"/>
      <c r="GV16" s="461"/>
      <c r="GW16" s="359"/>
      <c r="GX16" s="539"/>
      <c r="GY16" s="343"/>
      <c r="HB16" s="103"/>
      <c r="HC16" s="15">
        <v>9</v>
      </c>
      <c r="HD16" s="76"/>
      <c r="HE16" s="479"/>
      <c r="HF16" s="76"/>
      <c r="HG16" s="77"/>
      <c r="HH16" s="78"/>
      <c r="HK16" s="116"/>
      <c r="HL16" s="15">
        <v>9</v>
      </c>
      <c r="HM16" s="101"/>
      <c r="HN16" s="88"/>
      <c r="HO16" s="101"/>
      <c r="HP16" s="541"/>
      <c r="HQ16" s="78"/>
      <c r="HR16" s="101"/>
      <c r="HS16" s="76"/>
      <c r="HT16" s="116"/>
      <c r="HU16" s="15">
        <v>9</v>
      </c>
      <c r="HV16" s="101"/>
      <c r="HW16" s="479"/>
      <c r="HX16" s="101"/>
      <c r="HY16" s="77"/>
      <c r="HZ16" s="78"/>
      <c r="IA16" s="76"/>
      <c r="IC16" s="116"/>
      <c r="ID16" s="15">
        <v>9</v>
      </c>
      <c r="IE16" s="101"/>
      <c r="IF16" s="455"/>
      <c r="IG16" s="101"/>
      <c r="IH16" s="77"/>
      <c r="II16" s="78"/>
      <c r="IL16" s="116"/>
      <c r="IM16" s="15">
        <v>9</v>
      </c>
      <c r="IN16" s="76"/>
      <c r="IO16" s="479"/>
      <c r="IP16" s="76"/>
      <c r="IQ16" s="77"/>
      <c r="IR16" s="78"/>
      <c r="IU16" s="116"/>
      <c r="IV16" s="15">
        <v>9</v>
      </c>
      <c r="IW16" s="101"/>
      <c r="IX16" s="455"/>
      <c r="IY16" s="101"/>
      <c r="IZ16" s="104"/>
      <c r="JA16" s="78"/>
      <c r="JD16" s="116"/>
      <c r="JE16" s="15">
        <v>9</v>
      </c>
      <c r="JF16" s="101"/>
      <c r="JG16" s="455"/>
      <c r="JH16" s="101"/>
      <c r="JI16" s="104"/>
      <c r="JJ16" s="78"/>
      <c r="JM16" s="116"/>
      <c r="JN16" s="15">
        <v>9</v>
      </c>
      <c r="JO16" s="101"/>
      <c r="JP16" s="455"/>
      <c r="JQ16" s="101"/>
      <c r="JR16" s="104"/>
      <c r="JS16" s="78"/>
      <c r="JV16" s="116"/>
      <c r="JW16" s="15">
        <v>9</v>
      </c>
      <c r="JX16" s="101"/>
      <c r="JY16" s="455"/>
      <c r="JZ16" s="101"/>
      <c r="KA16" s="104"/>
      <c r="KB16" s="78"/>
      <c r="KE16" s="116"/>
      <c r="KF16" s="15">
        <v>9</v>
      </c>
      <c r="KG16" s="101"/>
      <c r="KH16" s="455"/>
      <c r="KI16" s="101"/>
      <c r="KJ16" s="104"/>
      <c r="KK16" s="78"/>
      <c r="KN16" s="116"/>
      <c r="KO16" s="15">
        <v>9</v>
      </c>
      <c r="KP16" s="547"/>
      <c r="KQ16" s="455"/>
      <c r="KR16" s="547"/>
      <c r="KS16" s="104"/>
      <c r="KT16" s="78"/>
      <c r="KW16" s="116"/>
      <c r="KX16" s="15">
        <v>9</v>
      </c>
      <c r="KY16" s="547"/>
      <c r="KZ16" s="455"/>
      <c r="LA16" s="547"/>
      <c r="LB16" s="104"/>
      <c r="LC16" s="78"/>
      <c r="LF16" s="116"/>
      <c r="LG16" s="15">
        <v>9</v>
      </c>
      <c r="LH16" s="101"/>
      <c r="LI16" s="455"/>
      <c r="LJ16" s="101"/>
      <c r="LK16" s="104"/>
      <c r="LL16" s="78"/>
      <c r="LO16" s="116"/>
      <c r="LP16" s="15">
        <v>9</v>
      </c>
      <c r="LQ16" s="547"/>
      <c r="LR16" s="455"/>
      <c r="LS16" s="547"/>
      <c r="LT16" s="442"/>
      <c r="LU16" s="78"/>
      <c r="LX16" s="116"/>
      <c r="LY16" s="15">
        <v>9</v>
      </c>
      <c r="LZ16" s="101"/>
      <c r="MA16" s="455"/>
      <c r="MB16" s="101"/>
      <c r="MC16" s="104"/>
      <c r="MD16" s="78"/>
      <c r="MG16" s="116"/>
      <c r="MH16" s="15">
        <v>9</v>
      </c>
      <c r="MI16" s="101"/>
      <c r="MJ16" s="455"/>
      <c r="MK16" s="101"/>
      <c r="ML16" s="104"/>
      <c r="MM16" s="78"/>
      <c r="MP16" s="116"/>
      <c r="MQ16" s="15">
        <v>9</v>
      </c>
      <c r="MR16" s="101"/>
      <c r="MS16" s="455"/>
      <c r="MT16" s="101"/>
      <c r="MU16" s="104"/>
      <c r="MV16" s="78"/>
      <c r="MY16" s="116"/>
      <c r="MZ16" s="15">
        <v>9</v>
      </c>
      <c r="NA16" s="101"/>
      <c r="NB16" s="455"/>
      <c r="NC16" s="101"/>
      <c r="ND16" s="104"/>
      <c r="NE16" s="78"/>
      <c r="NH16" s="116"/>
      <c r="NI16" s="15">
        <v>9</v>
      </c>
      <c r="NJ16" s="359"/>
      <c r="NK16" s="461"/>
      <c r="NL16" s="359"/>
      <c r="NM16" s="442"/>
      <c r="NN16" s="343"/>
      <c r="NQ16" s="103"/>
      <c r="NR16" s="15">
        <v>9</v>
      </c>
      <c r="NS16" s="101"/>
      <c r="NT16" s="455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55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55"/>
      <c r="OV16" s="101"/>
      <c r="OW16" s="104"/>
      <c r="OX16" s="78"/>
      <c r="PA16" s="116"/>
      <c r="PB16" s="15">
        <v>9</v>
      </c>
      <c r="PC16" s="101"/>
      <c r="PD16" s="455"/>
      <c r="PE16" s="101"/>
      <c r="PF16" s="104"/>
      <c r="PG16" s="78"/>
      <c r="PJ16" s="116"/>
      <c r="PK16" s="15">
        <v>9</v>
      </c>
      <c r="PL16" s="101"/>
      <c r="PM16" s="455"/>
      <c r="PN16" s="101"/>
      <c r="PO16" s="104"/>
      <c r="PP16" s="78"/>
      <c r="PS16" s="116"/>
      <c r="PT16" s="15">
        <v>9</v>
      </c>
      <c r="PU16" s="101"/>
      <c r="PV16" s="455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46"/>
      <c r="RP16" s="215"/>
      <c r="RQ16" s="537"/>
      <c r="RR16" s="536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IDEAL TRADING</v>
      </c>
      <c r="C17" s="84" t="str">
        <f t="shared" si="13"/>
        <v>SIOUX</v>
      </c>
      <c r="D17" s="112" t="str">
        <f t="shared" si="13"/>
        <v>PED. 51267942</v>
      </c>
      <c r="E17" s="151">
        <f t="shared" si="13"/>
        <v>43978</v>
      </c>
      <c r="F17" s="95">
        <f t="shared" si="13"/>
        <v>18349.54</v>
      </c>
      <c r="G17" s="81">
        <f t="shared" si="13"/>
        <v>20</v>
      </c>
      <c r="H17" s="49">
        <f t="shared" si="13"/>
        <v>18444</v>
      </c>
      <c r="I17" s="115">
        <f t="shared" si="13"/>
        <v>-94.459999999999127</v>
      </c>
      <c r="L17" s="116"/>
      <c r="M17" s="15">
        <v>10</v>
      </c>
      <c r="N17" s="101">
        <v>894.5</v>
      </c>
      <c r="O17" s="455">
        <v>43958</v>
      </c>
      <c r="P17" s="101">
        <v>894.5</v>
      </c>
      <c r="Q17" s="104" t="s">
        <v>251</v>
      </c>
      <c r="R17" s="78">
        <v>42</v>
      </c>
      <c r="U17" s="116"/>
      <c r="V17" s="15">
        <v>10</v>
      </c>
      <c r="W17" s="359">
        <v>941.04</v>
      </c>
      <c r="X17" s="461">
        <v>43960</v>
      </c>
      <c r="Y17" s="359">
        <v>941.04</v>
      </c>
      <c r="Z17" s="539" t="s">
        <v>257</v>
      </c>
      <c r="AA17" s="343">
        <v>36</v>
      </c>
      <c r="AD17" s="116"/>
      <c r="AE17" s="15">
        <v>10</v>
      </c>
      <c r="AF17" s="101">
        <v>899</v>
      </c>
      <c r="AG17" s="455">
        <v>43959</v>
      </c>
      <c r="AH17" s="101">
        <v>899</v>
      </c>
      <c r="AI17" s="104" t="s">
        <v>253</v>
      </c>
      <c r="AJ17" s="78">
        <v>36</v>
      </c>
      <c r="AM17" s="116"/>
      <c r="AN17" s="15">
        <v>10</v>
      </c>
      <c r="AO17" s="443">
        <v>914.4</v>
      </c>
      <c r="AP17" s="461">
        <v>43960</v>
      </c>
      <c r="AQ17" s="443">
        <v>914.4</v>
      </c>
      <c r="AR17" s="442" t="s">
        <v>259</v>
      </c>
      <c r="AS17" s="343">
        <v>36</v>
      </c>
      <c r="AV17" s="116"/>
      <c r="AW17" s="15">
        <v>10</v>
      </c>
      <c r="AX17" s="101">
        <v>944</v>
      </c>
      <c r="AY17" s="151">
        <v>43963</v>
      </c>
      <c r="AZ17" s="101">
        <v>944</v>
      </c>
      <c r="BA17" s="104" t="s">
        <v>263</v>
      </c>
      <c r="BB17" s="533">
        <v>36</v>
      </c>
      <c r="BE17" s="116"/>
      <c r="BF17" s="15">
        <v>10</v>
      </c>
      <c r="BG17" s="101">
        <v>913.5</v>
      </c>
      <c r="BH17" s="151">
        <v>43964</v>
      </c>
      <c r="BI17" s="101">
        <v>913.5</v>
      </c>
      <c r="BJ17" s="104" t="s">
        <v>265</v>
      </c>
      <c r="BK17" s="533">
        <v>34</v>
      </c>
      <c r="BN17" s="116"/>
      <c r="BO17" s="15">
        <v>10</v>
      </c>
      <c r="BP17" s="76">
        <v>927</v>
      </c>
      <c r="BQ17" s="534">
        <v>43965</v>
      </c>
      <c r="BR17" s="76">
        <v>927</v>
      </c>
      <c r="BS17" s="537" t="s">
        <v>269</v>
      </c>
      <c r="BT17" s="536">
        <v>32</v>
      </c>
      <c r="BW17" s="116"/>
      <c r="BX17" s="15">
        <v>10</v>
      </c>
      <c r="BY17" s="101">
        <v>887.2</v>
      </c>
      <c r="BZ17" s="534">
        <v>43965</v>
      </c>
      <c r="CA17" s="101">
        <v>887.2</v>
      </c>
      <c r="CB17" s="537" t="s">
        <v>267</v>
      </c>
      <c r="CC17" s="536">
        <v>32</v>
      </c>
      <c r="CF17" s="116"/>
      <c r="CG17" s="15">
        <v>10</v>
      </c>
      <c r="CH17" s="101">
        <v>928</v>
      </c>
      <c r="CI17" s="534">
        <v>43966</v>
      </c>
      <c r="CJ17" s="101">
        <v>928</v>
      </c>
      <c r="CK17" s="537" t="s">
        <v>273</v>
      </c>
      <c r="CL17" s="536">
        <v>28</v>
      </c>
      <c r="CO17" s="116"/>
      <c r="CP17" s="15">
        <v>10</v>
      </c>
      <c r="CQ17" s="101">
        <v>944</v>
      </c>
      <c r="CR17" s="455">
        <v>43970</v>
      </c>
      <c r="CS17" s="101">
        <v>944</v>
      </c>
      <c r="CT17" s="104" t="s">
        <v>279</v>
      </c>
      <c r="CU17" s="78">
        <v>27</v>
      </c>
      <c r="CX17" s="116"/>
      <c r="CY17" s="15">
        <v>10</v>
      </c>
      <c r="CZ17" s="76">
        <v>937.1</v>
      </c>
      <c r="DA17" s="534">
        <v>43972</v>
      </c>
      <c r="DB17" s="101">
        <v>937.1</v>
      </c>
      <c r="DC17" s="537" t="s">
        <v>286</v>
      </c>
      <c r="DD17" s="536">
        <v>27</v>
      </c>
      <c r="DG17" s="116"/>
      <c r="DH17" s="15">
        <v>10</v>
      </c>
      <c r="DI17" s="76">
        <v>869.1</v>
      </c>
      <c r="DJ17" s="534">
        <v>43972</v>
      </c>
      <c r="DK17" s="76">
        <v>869.1</v>
      </c>
      <c r="DL17" s="537" t="s">
        <v>288</v>
      </c>
      <c r="DM17" s="536">
        <v>27</v>
      </c>
      <c r="DP17" s="116"/>
      <c r="DQ17" s="15">
        <v>10</v>
      </c>
      <c r="DR17" s="76">
        <v>889</v>
      </c>
      <c r="DS17" s="479">
        <v>43974</v>
      </c>
      <c r="DT17" s="76">
        <v>889</v>
      </c>
      <c r="DU17" s="77" t="s">
        <v>291</v>
      </c>
      <c r="DV17" s="78">
        <v>27</v>
      </c>
      <c r="DY17" s="116"/>
      <c r="DZ17" s="15">
        <v>10</v>
      </c>
      <c r="EA17" s="76">
        <v>906.5</v>
      </c>
      <c r="EB17" s="479">
        <v>43978</v>
      </c>
      <c r="EC17" s="76">
        <v>906.5</v>
      </c>
      <c r="ED17" s="342" t="s">
        <v>300</v>
      </c>
      <c r="EE17" s="78">
        <v>27</v>
      </c>
      <c r="EH17" s="116"/>
      <c r="EI17" s="15">
        <v>10</v>
      </c>
      <c r="EJ17" s="359">
        <v>946.2</v>
      </c>
      <c r="EK17" s="461">
        <v>43978</v>
      </c>
      <c r="EL17" s="359">
        <v>946.2</v>
      </c>
      <c r="EM17" s="342" t="s">
        <v>298</v>
      </c>
      <c r="EN17" s="343">
        <v>27</v>
      </c>
      <c r="EQ17" s="116"/>
      <c r="ER17" s="15">
        <v>10</v>
      </c>
      <c r="ES17" s="76">
        <v>893.6</v>
      </c>
      <c r="ET17" s="455">
        <v>43979</v>
      </c>
      <c r="EU17" s="76">
        <v>893.6</v>
      </c>
      <c r="EV17" s="77" t="s">
        <v>303</v>
      </c>
      <c r="EW17" s="78">
        <v>26.5</v>
      </c>
      <c r="EZ17" s="116"/>
      <c r="FA17" s="15">
        <v>10</v>
      </c>
      <c r="FB17" s="101">
        <v>876.3</v>
      </c>
      <c r="FC17" s="455">
        <v>43980</v>
      </c>
      <c r="FD17" s="101">
        <v>876.3</v>
      </c>
      <c r="FE17" s="77" t="s">
        <v>305</v>
      </c>
      <c r="FF17" s="78">
        <v>27</v>
      </c>
      <c r="FI17" s="116"/>
      <c r="FJ17" s="15">
        <v>10</v>
      </c>
      <c r="FK17" s="76">
        <v>929</v>
      </c>
      <c r="FL17" s="479">
        <v>43981</v>
      </c>
      <c r="FM17" s="76">
        <v>929</v>
      </c>
      <c r="FN17" s="77" t="s">
        <v>307</v>
      </c>
      <c r="FO17" s="78">
        <v>28</v>
      </c>
      <c r="FR17" s="116"/>
      <c r="FS17" s="15"/>
      <c r="FT17" s="76"/>
      <c r="FU17" s="455"/>
      <c r="FV17" s="76"/>
      <c r="FW17" s="104"/>
      <c r="FX17" s="78"/>
      <c r="GA17" s="116"/>
      <c r="GB17" s="15">
        <v>10</v>
      </c>
      <c r="GC17" s="101"/>
      <c r="GD17" s="455"/>
      <c r="GE17" s="101"/>
      <c r="GF17" s="104"/>
      <c r="GG17" s="78"/>
      <c r="GJ17" s="116"/>
      <c r="GK17" s="15">
        <v>10</v>
      </c>
      <c r="GL17" s="101"/>
      <c r="GM17" s="455"/>
      <c r="GN17" s="101"/>
      <c r="GO17" s="104"/>
      <c r="GP17" s="78"/>
      <c r="GS17" s="116"/>
      <c r="GT17" s="15">
        <v>10</v>
      </c>
      <c r="GU17" s="359"/>
      <c r="GV17" s="461"/>
      <c r="GW17" s="359"/>
      <c r="GX17" s="539"/>
      <c r="GY17" s="343"/>
      <c r="HB17" s="103"/>
      <c r="HC17" s="15">
        <v>10</v>
      </c>
      <c r="HD17" s="76"/>
      <c r="HE17" s="479"/>
      <c r="HF17" s="76"/>
      <c r="HG17" s="77"/>
      <c r="HH17" s="78"/>
      <c r="HK17" s="116"/>
      <c r="HL17" s="15">
        <v>10</v>
      </c>
      <c r="HM17" s="101"/>
      <c r="HN17" s="88"/>
      <c r="HO17" s="101"/>
      <c r="HP17" s="541"/>
      <c r="HQ17" s="78"/>
      <c r="HR17" s="101"/>
      <c r="HS17" s="76"/>
      <c r="HT17" s="116"/>
      <c r="HU17" s="15">
        <v>10</v>
      </c>
      <c r="HV17" s="101"/>
      <c r="HW17" s="479"/>
      <c r="HX17" s="101"/>
      <c r="HY17" s="77"/>
      <c r="HZ17" s="78"/>
      <c r="IA17" s="76"/>
      <c r="IC17" s="116"/>
      <c r="ID17" s="15">
        <v>10</v>
      </c>
      <c r="IE17" s="101"/>
      <c r="IF17" s="455"/>
      <c r="IG17" s="101"/>
      <c r="IH17" s="77"/>
      <c r="II17" s="78"/>
      <c r="IL17" s="116"/>
      <c r="IM17" s="15">
        <v>10</v>
      </c>
      <c r="IN17" s="76"/>
      <c r="IO17" s="479"/>
      <c r="IP17" s="76"/>
      <c r="IQ17" s="77"/>
      <c r="IR17" s="78"/>
      <c r="IU17" s="116"/>
      <c r="IV17" s="15">
        <v>10</v>
      </c>
      <c r="IW17" s="101"/>
      <c r="IX17" s="455"/>
      <c r="IY17" s="101"/>
      <c r="IZ17" s="104"/>
      <c r="JA17" s="78"/>
      <c r="JD17" s="116"/>
      <c r="JE17" s="15">
        <v>10</v>
      </c>
      <c r="JF17" s="101"/>
      <c r="JG17" s="455"/>
      <c r="JH17" s="101"/>
      <c r="JI17" s="104"/>
      <c r="JJ17" s="78"/>
      <c r="JM17" s="116"/>
      <c r="JN17" s="15">
        <v>10</v>
      </c>
      <c r="JO17" s="101"/>
      <c r="JP17" s="455"/>
      <c r="JQ17" s="101"/>
      <c r="JR17" s="104"/>
      <c r="JS17" s="78"/>
      <c r="JV17" s="116"/>
      <c r="JW17" s="15">
        <v>10</v>
      </c>
      <c r="JX17" s="101"/>
      <c r="JY17" s="455"/>
      <c r="JZ17" s="101"/>
      <c r="KA17" s="104"/>
      <c r="KB17" s="78"/>
      <c r="KE17" s="116"/>
      <c r="KF17" s="15">
        <v>10</v>
      </c>
      <c r="KG17" s="76"/>
      <c r="KH17" s="455"/>
      <c r="KI17" s="76"/>
      <c r="KJ17" s="104"/>
      <c r="KK17" s="78"/>
      <c r="KN17" s="116"/>
      <c r="KO17" s="15">
        <v>10</v>
      </c>
      <c r="KP17" s="547"/>
      <c r="KQ17" s="455"/>
      <c r="KR17" s="547"/>
      <c r="KS17" s="104"/>
      <c r="KT17" s="78"/>
      <c r="KW17" s="116"/>
      <c r="KX17" s="15">
        <v>10</v>
      </c>
      <c r="KY17" s="547"/>
      <c r="KZ17" s="455"/>
      <c r="LA17" s="547"/>
      <c r="LB17" s="104"/>
      <c r="LC17" s="78"/>
      <c r="LF17" s="116"/>
      <c r="LG17" s="15">
        <v>10</v>
      </c>
      <c r="LH17" s="76"/>
      <c r="LI17" s="455"/>
      <c r="LJ17" s="76"/>
      <c r="LK17" s="104"/>
      <c r="LL17" s="78"/>
      <c r="LO17" s="116"/>
      <c r="LP17" s="15">
        <v>10</v>
      </c>
      <c r="LQ17" s="547"/>
      <c r="LR17" s="455"/>
      <c r="LS17" s="547"/>
      <c r="LT17" s="442"/>
      <c r="LU17" s="78"/>
      <c r="LX17" s="116"/>
      <c r="LY17" s="15">
        <v>10</v>
      </c>
      <c r="LZ17" s="101"/>
      <c r="MA17" s="455"/>
      <c r="MB17" s="101"/>
      <c r="MC17" s="104"/>
      <c r="MD17" s="78"/>
      <c r="MG17" s="116"/>
      <c r="MH17" s="15">
        <v>10</v>
      </c>
      <c r="MI17" s="76"/>
      <c r="MJ17" s="455"/>
      <c r="MK17" s="76"/>
      <c r="ML17" s="104"/>
      <c r="MM17" s="78"/>
      <c r="MP17" s="116"/>
      <c r="MQ17" s="15">
        <v>10</v>
      </c>
      <c r="MR17" s="101"/>
      <c r="MS17" s="455"/>
      <c r="MT17" s="101"/>
      <c r="MU17" s="104"/>
      <c r="MV17" s="78"/>
      <c r="MY17" s="116"/>
      <c r="MZ17" s="15">
        <v>10</v>
      </c>
      <c r="NA17" s="76"/>
      <c r="NB17" s="455"/>
      <c r="NC17" s="76"/>
      <c r="ND17" s="104"/>
      <c r="NE17" s="78"/>
      <c r="NH17" s="116"/>
      <c r="NI17" s="15">
        <v>10</v>
      </c>
      <c r="NJ17" s="341"/>
      <c r="NK17" s="461"/>
      <c r="NL17" s="341"/>
      <c r="NM17" s="442"/>
      <c r="NN17" s="343"/>
      <c r="NQ17" s="103"/>
      <c r="NR17" s="15">
        <v>10</v>
      </c>
      <c r="NS17" s="101"/>
      <c r="NT17" s="455"/>
      <c r="NU17" s="101"/>
      <c r="NV17" s="104"/>
      <c r="NW17" s="78"/>
      <c r="NZ17" s="116"/>
      <c r="OA17" s="15">
        <v>10</v>
      </c>
      <c r="OB17" s="76"/>
      <c r="OC17" s="455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55"/>
      <c r="OV17" s="101"/>
      <c r="OW17" s="104"/>
      <c r="OX17" s="78"/>
      <c r="PA17" s="116"/>
      <c r="PB17" s="15">
        <v>10</v>
      </c>
      <c r="PC17" s="76"/>
      <c r="PD17" s="455"/>
      <c r="PE17" s="76"/>
      <c r="PF17" s="104"/>
      <c r="PG17" s="78"/>
      <c r="PJ17" s="116"/>
      <c r="PK17" s="15">
        <v>10</v>
      </c>
      <c r="PL17" s="76"/>
      <c r="PM17" s="455"/>
      <c r="PN17" s="76"/>
      <c r="PO17" s="104"/>
      <c r="PP17" s="78"/>
      <c r="PS17" s="116"/>
      <c r="PT17" s="15">
        <v>10</v>
      </c>
      <c r="PU17" s="76"/>
      <c r="PV17" s="455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46"/>
      <c r="RP17" s="215"/>
      <c r="RQ17" s="537"/>
      <c r="RR17" s="536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>SEABOARD FOODS</v>
      </c>
      <c r="C18" s="84" t="str">
        <f t="shared" si="14"/>
        <v>Seaboard</v>
      </c>
      <c r="D18" s="112" t="str">
        <f t="shared" si="14"/>
        <v>PED. 51265956</v>
      </c>
      <c r="E18" s="151">
        <f t="shared" si="14"/>
        <v>43978</v>
      </c>
      <c r="F18" s="95">
        <f t="shared" si="14"/>
        <v>18282.990000000002</v>
      </c>
      <c r="G18" s="81">
        <f t="shared" si="14"/>
        <v>21</v>
      </c>
      <c r="H18" s="49">
        <f t="shared" si="14"/>
        <v>18308</v>
      </c>
      <c r="I18" s="115">
        <f t="shared" si="14"/>
        <v>-25.009999999998399</v>
      </c>
      <c r="L18" s="116"/>
      <c r="M18" s="15">
        <v>11</v>
      </c>
      <c r="N18" s="101">
        <v>854</v>
      </c>
      <c r="O18" s="455">
        <v>43958</v>
      </c>
      <c r="P18" s="101">
        <v>854</v>
      </c>
      <c r="Q18" s="104" t="s">
        <v>251</v>
      </c>
      <c r="R18" s="78">
        <v>42</v>
      </c>
      <c r="U18" s="116"/>
      <c r="V18" s="15">
        <v>11</v>
      </c>
      <c r="W18" s="359">
        <v>938.78</v>
      </c>
      <c r="X18" s="461">
        <v>43960</v>
      </c>
      <c r="Y18" s="359">
        <v>938.78</v>
      </c>
      <c r="Z18" s="539" t="s">
        <v>257</v>
      </c>
      <c r="AA18" s="343">
        <v>36</v>
      </c>
      <c r="AD18" s="116"/>
      <c r="AE18" s="15">
        <v>11</v>
      </c>
      <c r="AF18" s="76">
        <v>901.7</v>
      </c>
      <c r="AG18" s="455">
        <v>43959</v>
      </c>
      <c r="AH18" s="76">
        <v>901.7</v>
      </c>
      <c r="AI18" s="104" t="s">
        <v>254</v>
      </c>
      <c r="AJ18" s="78">
        <v>36</v>
      </c>
      <c r="AM18" s="116"/>
      <c r="AN18" s="15">
        <v>11</v>
      </c>
      <c r="AO18" s="443">
        <v>869.1</v>
      </c>
      <c r="AP18" s="461">
        <v>43960</v>
      </c>
      <c r="AQ18" s="443">
        <v>869.1</v>
      </c>
      <c r="AR18" s="442" t="s">
        <v>258</v>
      </c>
      <c r="AS18" s="343">
        <v>36</v>
      </c>
      <c r="AV18" s="116"/>
      <c r="AW18" s="15">
        <v>11</v>
      </c>
      <c r="AX18" s="101">
        <v>993</v>
      </c>
      <c r="AY18" s="151">
        <v>43963</v>
      </c>
      <c r="AZ18" s="101">
        <v>993</v>
      </c>
      <c r="BA18" s="104" t="s">
        <v>264</v>
      </c>
      <c r="BB18" s="533">
        <v>36</v>
      </c>
      <c r="BE18" s="116"/>
      <c r="BF18" s="15">
        <v>11</v>
      </c>
      <c r="BG18" s="101">
        <v>866.4</v>
      </c>
      <c r="BH18" s="151">
        <v>43964</v>
      </c>
      <c r="BI18" s="101">
        <v>866.4</v>
      </c>
      <c r="BJ18" s="104" t="s">
        <v>266</v>
      </c>
      <c r="BK18" s="533">
        <v>34</v>
      </c>
      <c r="BN18" s="116"/>
      <c r="BO18" s="15">
        <v>11</v>
      </c>
      <c r="BP18" s="101">
        <v>888.5</v>
      </c>
      <c r="BQ18" s="534">
        <v>43965</v>
      </c>
      <c r="BR18" s="101">
        <v>888.5</v>
      </c>
      <c r="BS18" s="537" t="s">
        <v>270</v>
      </c>
      <c r="BT18" s="536">
        <v>32</v>
      </c>
      <c r="BW18" s="116"/>
      <c r="BX18" s="15">
        <v>11</v>
      </c>
      <c r="BY18" s="76">
        <v>885.4</v>
      </c>
      <c r="BZ18" s="534">
        <v>43965</v>
      </c>
      <c r="CA18" s="76">
        <v>885.4</v>
      </c>
      <c r="CB18" s="549" t="s">
        <v>268</v>
      </c>
      <c r="CC18" s="536">
        <v>32</v>
      </c>
      <c r="CF18" s="116"/>
      <c r="CG18" s="15">
        <v>11</v>
      </c>
      <c r="CH18" s="76">
        <v>962.5</v>
      </c>
      <c r="CI18" s="534">
        <v>43966</v>
      </c>
      <c r="CJ18" s="76">
        <v>962.5</v>
      </c>
      <c r="CK18" s="537" t="s">
        <v>273</v>
      </c>
      <c r="CL18" s="536">
        <v>28</v>
      </c>
      <c r="CO18" s="116"/>
      <c r="CP18" s="15">
        <v>11</v>
      </c>
      <c r="CQ18" s="101">
        <v>943</v>
      </c>
      <c r="CR18" s="455">
        <v>43970</v>
      </c>
      <c r="CS18" s="101">
        <v>943</v>
      </c>
      <c r="CT18" s="104" t="s">
        <v>280</v>
      </c>
      <c r="CU18" s="78">
        <v>27</v>
      </c>
      <c r="CX18" s="116"/>
      <c r="CY18" s="15">
        <v>11</v>
      </c>
      <c r="CZ18" s="101">
        <v>885.4</v>
      </c>
      <c r="DA18" s="534">
        <v>43972</v>
      </c>
      <c r="DB18" s="101">
        <v>885.4</v>
      </c>
      <c r="DC18" s="537" t="s">
        <v>287</v>
      </c>
      <c r="DD18" s="536">
        <v>27</v>
      </c>
      <c r="DG18" s="116"/>
      <c r="DH18" s="15">
        <v>11</v>
      </c>
      <c r="DI18" s="101">
        <v>932.6</v>
      </c>
      <c r="DJ18" s="534">
        <v>43972</v>
      </c>
      <c r="DK18" s="101">
        <v>932.6</v>
      </c>
      <c r="DL18" s="537" t="s">
        <v>289</v>
      </c>
      <c r="DM18" s="536">
        <v>27</v>
      </c>
      <c r="DP18" s="116"/>
      <c r="DQ18" s="15">
        <v>11</v>
      </c>
      <c r="DR18" s="76">
        <v>942.6</v>
      </c>
      <c r="DS18" s="479">
        <v>43974</v>
      </c>
      <c r="DT18" s="76">
        <v>942.6</v>
      </c>
      <c r="DU18" s="77" t="s">
        <v>292</v>
      </c>
      <c r="DV18" s="78">
        <v>27</v>
      </c>
      <c r="DY18" s="116"/>
      <c r="DZ18" s="15">
        <v>11</v>
      </c>
      <c r="EA18" s="76">
        <v>877</v>
      </c>
      <c r="EB18" s="479">
        <v>43978</v>
      </c>
      <c r="EC18" s="76">
        <v>877</v>
      </c>
      <c r="ED18" s="342" t="s">
        <v>301</v>
      </c>
      <c r="EE18" s="78">
        <v>27</v>
      </c>
      <c r="EH18" s="116"/>
      <c r="EI18" s="15">
        <v>11</v>
      </c>
      <c r="EJ18" s="359">
        <v>902.6</v>
      </c>
      <c r="EK18" s="461">
        <v>43978</v>
      </c>
      <c r="EL18" s="359">
        <v>902.6</v>
      </c>
      <c r="EM18" s="342" t="s">
        <v>299</v>
      </c>
      <c r="EN18" s="343">
        <v>27</v>
      </c>
      <c r="EQ18" s="116"/>
      <c r="ER18" s="15">
        <v>11</v>
      </c>
      <c r="ES18" s="101">
        <v>892.7</v>
      </c>
      <c r="ET18" s="455">
        <v>43979</v>
      </c>
      <c r="EU18" s="101">
        <v>892.7</v>
      </c>
      <c r="EV18" s="77" t="s">
        <v>303</v>
      </c>
      <c r="EW18" s="78">
        <v>26.5</v>
      </c>
      <c r="EZ18" s="116"/>
      <c r="FA18" s="15">
        <v>11</v>
      </c>
      <c r="FB18" s="101">
        <v>883.6</v>
      </c>
      <c r="FC18" s="455">
        <v>43980</v>
      </c>
      <c r="FD18" s="101">
        <v>883.6</v>
      </c>
      <c r="FE18" s="77" t="s">
        <v>306</v>
      </c>
      <c r="FF18" s="78">
        <v>27</v>
      </c>
      <c r="FI18" s="116"/>
      <c r="FJ18" s="15">
        <v>11</v>
      </c>
      <c r="FK18" s="76">
        <v>947.5</v>
      </c>
      <c r="FL18" s="479">
        <v>43981</v>
      </c>
      <c r="FM18" s="76">
        <v>947.5</v>
      </c>
      <c r="FN18" s="77" t="s">
        <v>308</v>
      </c>
      <c r="FO18" s="78">
        <v>28</v>
      </c>
      <c r="FP18" s="78"/>
      <c r="FR18" s="116"/>
      <c r="FS18" s="15"/>
      <c r="FT18" s="76"/>
      <c r="FU18" s="455"/>
      <c r="FV18" s="76"/>
      <c r="FW18" s="104"/>
      <c r="FX18" s="78"/>
      <c r="GA18" s="116"/>
      <c r="GB18" s="15">
        <v>11</v>
      </c>
      <c r="GC18" s="101"/>
      <c r="GD18" s="455"/>
      <c r="GE18" s="101"/>
      <c r="GF18" s="104"/>
      <c r="GG18" s="78"/>
      <c r="GJ18" s="116"/>
      <c r="GK18" s="15">
        <v>11</v>
      </c>
      <c r="GL18" s="101"/>
      <c r="GM18" s="455"/>
      <c r="GN18" s="101"/>
      <c r="GO18" s="104"/>
      <c r="GP18" s="78"/>
      <c r="GS18" s="116"/>
      <c r="GT18" s="15">
        <v>11</v>
      </c>
      <c r="GU18" s="359"/>
      <c r="GV18" s="461"/>
      <c r="GW18" s="359"/>
      <c r="GX18" s="539"/>
      <c r="GY18" s="343"/>
      <c r="HB18" s="103"/>
      <c r="HC18" s="15">
        <v>11</v>
      </c>
      <c r="HD18" s="76"/>
      <c r="HE18" s="479"/>
      <c r="HF18" s="76"/>
      <c r="HG18" s="77"/>
      <c r="HH18" s="78"/>
      <c r="HK18" s="116"/>
      <c r="HL18" s="15">
        <v>11</v>
      </c>
      <c r="HM18" s="101"/>
      <c r="HN18" s="88"/>
      <c r="HO18" s="101"/>
      <c r="HP18" s="541"/>
      <c r="HQ18" s="78"/>
      <c r="HR18" s="101"/>
      <c r="HS18" s="76"/>
      <c r="HT18" s="116"/>
      <c r="HU18" s="15">
        <v>11</v>
      </c>
      <c r="HV18" s="101"/>
      <c r="HW18" s="479"/>
      <c r="HX18" s="101"/>
      <c r="HY18" s="77"/>
      <c r="HZ18" s="78"/>
      <c r="IA18" s="115"/>
      <c r="IC18" s="116"/>
      <c r="ID18" s="15">
        <v>11</v>
      </c>
      <c r="IE18" s="101"/>
      <c r="IF18" s="455"/>
      <c r="IG18" s="101"/>
      <c r="IH18" s="77"/>
      <c r="II18" s="78"/>
      <c r="IL18" s="116"/>
      <c r="IM18" s="15">
        <v>11</v>
      </c>
      <c r="IN18" s="76"/>
      <c r="IO18" s="479"/>
      <c r="IP18" s="76"/>
      <c r="IQ18" s="77"/>
      <c r="IR18" s="78"/>
      <c r="IU18" s="116"/>
      <c r="IV18" s="15">
        <v>11</v>
      </c>
      <c r="IW18" s="76"/>
      <c r="IX18" s="455"/>
      <c r="IY18" s="76"/>
      <c r="IZ18" s="104"/>
      <c r="JA18" s="78"/>
      <c r="JD18" s="116"/>
      <c r="JE18" s="15">
        <v>11</v>
      </c>
      <c r="JF18" s="101"/>
      <c r="JG18" s="455"/>
      <c r="JH18" s="101"/>
      <c r="JI18" s="104"/>
      <c r="JJ18" s="78"/>
      <c r="JM18" s="116"/>
      <c r="JN18" s="15">
        <v>11</v>
      </c>
      <c r="JO18" s="101"/>
      <c r="JP18" s="455"/>
      <c r="JQ18" s="101"/>
      <c r="JR18" s="104"/>
      <c r="JS18" s="78"/>
      <c r="JV18" s="116"/>
      <c r="JW18" s="15">
        <v>11</v>
      </c>
      <c r="JX18" s="101"/>
      <c r="JY18" s="455"/>
      <c r="JZ18" s="101"/>
      <c r="KA18" s="104"/>
      <c r="KB18" s="78"/>
      <c r="KE18" s="116"/>
      <c r="KF18" s="15">
        <v>11</v>
      </c>
      <c r="KG18" s="101"/>
      <c r="KH18" s="455"/>
      <c r="KI18" s="101"/>
      <c r="KJ18" s="104"/>
      <c r="KK18" s="78"/>
      <c r="KN18" s="116"/>
      <c r="KO18" s="15">
        <v>11</v>
      </c>
      <c r="KP18" s="547"/>
      <c r="KQ18" s="455"/>
      <c r="KR18" s="547"/>
      <c r="KS18" s="104"/>
      <c r="KT18" s="78"/>
      <c r="KW18" s="116"/>
      <c r="KX18" s="15">
        <v>11</v>
      </c>
      <c r="KY18" s="547"/>
      <c r="KZ18" s="455"/>
      <c r="LA18" s="547"/>
      <c r="LB18" s="104"/>
      <c r="LC18" s="78"/>
      <c r="LF18" s="116"/>
      <c r="LG18" s="15">
        <v>11</v>
      </c>
      <c r="LH18" s="101"/>
      <c r="LI18" s="455"/>
      <c r="LJ18" s="101"/>
      <c r="LK18" s="104"/>
      <c r="LL18" s="78"/>
      <c r="LO18" s="116"/>
      <c r="LP18" s="15">
        <v>11</v>
      </c>
      <c r="LQ18" s="547"/>
      <c r="LR18" s="455"/>
      <c r="LS18" s="547"/>
      <c r="LT18" s="442"/>
      <c r="LU18" s="78"/>
      <c r="LX18" s="116"/>
      <c r="LY18" s="15">
        <v>11</v>
      </c>
      <c r="LZ18" s="101"/>
      <c r="MA18" s="455"/>
      <c r="MB18" s="101"/>
      <c r="MC18" s="104"/>
      <c r="MD18" s="78"/>
      <c r="MG18" s="116"/>
      <c r="MH18" s="15">
        <v>11</v>
      </c>
      <c r="MI18" s="101"/>
      <c r="MJ18" s="455"/>
      <c r="MK18" s="101"/>
      <c r="ML18" s="104"/>
      <c r="MM18" s="78"/>
      <c r="MP18" s="116"/>
      <c r="MQ18" s="15">
        <v>11</v>
      </c>
      <c r="MR18" s="101"/>
      <c r="MS18" s="455"/>
      <c r="MT18" s="101"/>
      <c r="MU18" s="104"/>
      <c r="MV18" s="78"/>
      <c r="MY18" s="116"/>
      <c r="MZ18" s="15">
        <v>11</v>
      </c>
      <c r="NA18" s="101"/>
      <c r="NB18" s="455"/>
      <c r="NC18" s="101"/>
      <c r="ND18" s="104"/>
      <c r="NE18" s="78"/>
      <c r="NH18" s="116"/>
      <c r="NI18" s="15">
        <v>11</v>
      </c>
      <c r="NJ18" s="359"/>
      <c r="NK18" s="461"/>
      <c r="NL18" s="359"/>
      <c r="NM18" s="442"/>
      <c r="NN18" s="343"/>
      <c r="NQ18" s="103"/>
      <c r="NR18" s="15">
        <v>11</v>
      </c>
      <c r="NS18" s="101"/>
      <c r="NT18" s="455"/>
      <c r="NU18" s="101"/>
      <c r="NV18" s="104"/>
      <c r="NW18" s="78"/>
      <c r="NZ18" s="116"/>
      <c r="OA18" s="15">
        <v>11</v>
      </c>
      <c r="OB18" s="101"/>
      <c r="OC18" s="455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55"/>
      <c r="OV18" s="101"/>
      <c r="OW18" s="104"/>
      <c r="OX18" s="78"/>
      <c r="PA18" s="116"/>
      <c r="PB18" s="15">
        <v>11</v>
      </c>
      <c r="PC18" s="101"/>
      <c r="PD18" s="455"/>
      <c r="PE18" s="101"/>
      <c r="PF18" s="104"/>
      <c r="PG18" s="78"/>
      <c r="PJ18" s="116"/>
      <c r="PK18" s="15">
        <v>11</v>
      </c>
      <c r="PL18" s="101"/>
      <c r="PM18" s="455"/>
      <c r="PN18" s="101"/>
      <c r="PO18" s="104"/>
      <c r="PP18" s="78"/>
      <c r="PS18" s="116"/>
      <c r="PT18" s="15">
        <v>11</v>
      </c>
      <c r="PU18" s="101"/>
      <c r="PV18" s="455"/>
      <c r="PW18" s="101"/>
      <c r="PX18" s="104"/>
      <c r="PY18" s="533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46"/>
      <c r="RP18" s="215"/>
      <c r="RQ18" s="537"/>
      <c r="RR18" s="536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SEABOARD FOODS</v>
      </c>
      <c r="C19" s="84" t="str">
        <f t="shared" si="15"/>
        <v>Seaboard</v>
      </c>
      <c r="D19" s="112" t="str">
        <f t="shared" si="15"/>
        <v>PED. 51274705</v>
      </c>
      <c r="E19" s="151">
        <f t="shared" si="15"/>
        <v>43979</v>
      </c>
      <c r="F19" s="95">
        <f t="shared" si="15"/>
        <v>18281.560000000001</v>
      </c>
      <c r="G19" s="81">
        <f t="shared" si="15"/>
        <v>21</v>
      </c>
      <c r="H19" s="49">
        <f t="shared" si="15"/>
        <v>18282.5</v>
      </c>
      <c r="I19" s="115">
        <f t="shared" si="15"/>
        <v>-0.93999999999869033</v>
      </c>
      <c r="L19" s="116"/>
      <c r="M19" s="15">
        <v>12</v>
      </c>
      <c r="N19" s="101">
        <v>869</v>
      </c>
      <c r="O19" s="455">
        <v>43958</v>
      </c>
      <c r="P19" s="101">
        <v>869</v>
      </c>
      <c r="Q19" s="104" t="s">
        <v>251</v>
      </c>
      <c r="R19" s="78">
        <v>42</v>
      </c>
      <c r="U19" s="116"/>
      <c r="V19" s="15">
        <v>12</v>
      </c>
      <c r="W19" s="359">
        <v>940.59</v>
      </c>
      <c r="X19" s="461">
        <v>43960</v>
      </c>
      <c r="Y19" s="359">
        <v>940.59</v>
      </c>
      <c r="Z19" s="539" t="s">
        <v>257</v>
      </c>
      <c r="AA19" s="343">
        <v>36</v>
      </c>
      <c r="AD19" s="116"/>
      <c r="AE19" s="15">
        <v>12</v>
      </c>
      <c r="AF19" s="101">
        <v>916.3</v>
      </c>
      <c r="AG19" s="455">
        <v>43959</v>
      </c>
      <c r="AH19" s="101">
        <v>916.3</v>
      </c>
      <c r="AI19" s="104" t="s">
        <v>254</v>
      </c>
      <c r="AJ19" s="78">
        <v>36</v>
      </c>
      <c r="AM19" s="116"/>
      <c r="AN19" s="15">
        <v>12</v>
      </c>
      <c r="AO19" s="443">
        <v>903.6</v>
      </c>
      <c r="AP19" s="461">
        <v>43960</v>
      </c>
      <c r="AQ19" s="443">
        <v>903.6</v>
      </c>
      <c r="AR19" s="442" t="s">
        <v>258</v>
      </c>
      <c r="AS19" s="343">
        <v>36</v>
      </c>
      <c r="AV19" s="116"/>
      <c r="AW19" s="15">
        <v>12</v>
      </c>
      <c r="AX19" s="76">
        <v>959</v>
      </c>
      <c r="AY19" s="151">
        <v>43963</v>
      </c>
      <c r="AZ19" s="76">
        <v>959</v>
      </c>
      <c r="BA19" s="104" t="s">
        <v>264</v>
      </c>
      <c r="BB19" s="533">
        <v>36</v>
      </c>
      <c r="BE19" s="116"/>
      <c r="BF19" s="15">
        <v>12</v>
      </c>
      <c r="BG19" s="76">
        <v>874.5</v>
      </c>
      <c r="BH19" s="151">
        <v>43964</v>
      </c>
      <c r="BI19" s="76">
        <v>874.5</v>
      </c>
      <c r="BJ19" s="104" t="s">
        <v>266</v>
      </c>
      <c r="BK19" s="533">
        <v>34</v>
      </c>
      <c r="BN19" s="116"/>
      <c r="BO19" s="15">
        <v>12</v>
      </c>
      <c r="BP19" s="101">
        <v>923.5</v>
      </c>
      <c r="BQ19" s="534">
        <v>43965</v>
      </c>
      <c r="BR19" s="101">
        <v>923.5</v>
      </c>
      <c r="BS19" s="537" t="s">
        <v>270</v>
      </c>
      <c r="BT19" s="536">
        <v>32</v>
      </c>
      <c r="BW19" s="116"/>
      <c r="BX19" s="15">
        <v>12</v>
      </c>
      <c r="BY19" s="101">
        <v>914.4</v>
      </c>
      <c r="BZ19" s="534">
        <v>43965</v>
      </c>
      <c r="CA19" s="101">
        <v>914.4</v>
      </c>
      <c r="CB19" s="549" t="s">
        <v>268</v>
      </c>
      <c r="CC19" s="536">
        <v>32</v>
      </c>
      <c r="CF19" s="116"/>
      <c r="CG19" s="15">
        <v>12</v>
      </c>
      <c r="CH19" s="101">
        <v>897.2</v>
      </c>
      <c r="CI19" s="534">
        <v>43966</v>
      </c>
      <c r="CJ19" s="101">
        <v>897.2</v>
      </c>
      <c r="CK19" s="537" t="s">
        <v>273</v>
      </c>
      <c r="CL19" s="536">
        <v>28</v>
      </c>
      <c r="CO19" s="116"/>
      <c r="CP19" s="15">
        <v>12</v>
      </c>
      <c r="CQ19" s="101">
        <v>949</v>
      </c>
      <c r="CR19" s="455">
        <v>43970</v>
      </c>
      <c r="CS19" s="101">
        <v>949</v>
      </c>
      <c r="CT19" s="104" t="s">
        <v>280</v>
      </c>
      <c r="CU19" s="78">
        <v>27</v>
      </c>
      <c r="CX19" s="116"/>
      <c r="CY19" s="15">
        <v>12</v>
      </c>
      <c r="CZ19" s="101">
        <v>919</v>
      </c>
      <c r="DA19" s="534">
        <v>43972</v>
      </c>
      <c r="DB19" s="101">
        <v>919</v>
      </c>
      <c r="DC19" s="537" t="s">
        <v>287</v>
      </c>
      <c r="DD19" s="536">
        <v>27</v>
      </c>
      <c r="DG19" s="116"/>
      <c r="DH19" s="15">
        <v>12</v>
      </c>
      <c r="DI19" s="101">
        <v>886.3</v>
      </c>
      <c r="DJ19" s="534">
        <v>43972</v>
      </c>
      <c r="DK19" s="101">
        <v>886.3</v>
      </c>
      <c r="DL19" s="537" t="s">
        <v>289</v>
      </c>
      <c r="DM19" s="536">
        <v>27</v>
      </c>
      <c r="DP19" s="116"/>
      <c r="DQ19" s="15">
        <v>12</v>
      </c>
      <c r="DR19" s="76">
        <v>941.7</v>
      </c>
      <c r="DS19" s="479">
        <v>43974</v>
      </c>
      <c r="DT19" s="76">
        <v>941.7</v>
      </c>
      <c r="DU19" s="77" t="s">
        <v>292</v>
      </c>
      <c r="DV19" s="78">
        <v>27</v>
      </c>
      <c r="DY19" s="116"/>
      <c r="DZ19" s="15">
        <v>12</v>
      </c>
      <c r="EA19" s="76">
        <v>888</v>
      </c>
      <c r="EB19" s="479">
        <v>43978</v>
      </c>
      <c r="EC19" s="76">
        <v>888</v>
      </c>
      <c r="ED19" s="342" t="s">
        <v>301</v>
      </c>
      <c r="EE19" s="78">
        <v>27</v>
      </c>
      <c r="EH19" s="116"/>
      <c r="EI19" s="15">
        <v>12</v>
      </c>
      <c r="EJ19" s="359">
        <v>860.9</v>
      </c>
      <c r="EK19" s="461">
        <v>43978</v>
      </c>
      <c r="EL19" s="359">
        <v>860.9</v>
      </c>
      <c r="EM19" s="342" t="s">
        <v>299</v>
      </c>
      <c r="EN19" s="343">
        <v>27</v>
      </c>
      <c r="EQ19" s="116"/>
      <c r="ER19" s="15">
        <v>12</v>
      </c>
      <c r="ES19" s="101">
        <v>848.2</v>
      </c>
      <c r="ET19" s="455">
        <v>43979</v>
      </c>
      <c r="EU19" s="101">
        <v>848.2</v>
      </c>
      <c r="EV19" s="77" t="s">
        <v>303</v>
      </c>
      <c r="EW19" s="78">
        <v>26.5</v>
      </c>
      <c r="EZ19" s="116"/>
      <c r="FA19" s="15">
        <v>12</v>
      </c>
      <c r="FB19" s="101">
        <v>906.3</v>
      </c>
      <c r="FC19" s="455">
        <v>43980</v>
      </c>
      <c r="FD19" s="101">
        <v>906.3</v>
      </c>
      <c r="FE19" s="77" t="s">
        <v>306</v>
      </c>
      <c r="FF19" s="78">
        <v>27</v>
      </c>
      <c r="FI19" s="116"/>
      <c r="FJ19" s="15">
        <v>12</v>
      </c>
      <c r="FK19" s="76">
        <v>887.5</v>
      </c>
      <c r="FL19" s="479">
        <v>43981</v>
      </c>
      <c r="FM19" s="76">
        <v>887.5</v>
      </c>
      <c r="FN19" s="77" t="s">
        <v>308</v>
      </c>
      <c r="FO19" s="78">
        <v>28</v>
      </c>
      <c r="FR19" s="116"/>
      <c r="FS19" s="15"/>
      <c r="FT19" s="76"/>
      <c r="FU19" s="455"/>
      <c r="FV19" s="76"/>
      <c r="FW19" s="104"/>
      <c r="FX19" s="78"/>
      <c r="GA19" s="116"/>
      <c r="GB19" s="15">
        <v>12</v>
      </c>
      <c r="GC19" s="101"/>
      <c r="GD19" s="455"/>
      <c r="GE19" s="101"/>
      <c r="GF19" s="104"/>
      <c r="GG19" s="78"/>
      <c r="GJ19" s="116"/>
      <c r="GK19" s="15">
        <v>12</v>
      </c>
      <c r="GL19" s="101"/>
      <c r="GM19" s="455"/>
      <c r="GN19" s="101"/>
      <c r="GO19" s="104"/>
      <c r="GP19" s="78"/>
      <c r="GS19" s="116"/>
      <c r="GT19" s="15">
        <v>12</v>
      </c>
      <c r="GU19" s="359"/>
      <c r="GV19" s="461"/>
      <c r="GW19" s="359"/>
      <c r="GX19" s="539"/>
      <c r="GY19" s="343"/>
      <c r="HB19" s="103"/>
      <c r="HC19" s="15">
        <v>12</v>
      </c>
      <c r="HD19" s="76"/>
      <c r="HE19" s="479"/>
      <c r="HF19" s="76"/>
      <c r="HG19" s="77"/>
      <c r="HH19" s="78"/>
      <c r="HK19" s="116"/>
      <c r="HL19" s="15">
        <v>12</v>
      </c>
      <c r="HM19" s="101"/>
      <c r="HN19" s="88"/>
      <c r="HO19" s="101"/>
      <c r="HP19" s="541"/>
      <c r="HQ19" s="78"/>
      <c r="HR19" s="101"/>
      <c r="HS19" s="115"/>
      <c r="HT19" s="116"/>
      <c r="HU19" s="15">
        <v>12</v>
      </c>
      <c r="HV19" s="101"/>
      <c r="HW19" s="479"/>
      <c r="HX19" s="101"/>
      <c r="HY19" s="77"/>
      <c r="HZ19" s="78"/>
      <c r="IC19" s="116"/>
      <c r="ID19" s="15">
        <v>12</v>
      </c>
      <c r="IE19" s="101"/>
      <c r="IF19" s="455"/>
      <c r="IG19" s="101"/>
      <c r="IH19" s="77"/>
      <c r="II19" s="78"/>
      <c r="IL19" s="116"/>
      <c r="IM19" s="15">
        <v>12</v>
      </c>
      <c r="IN19" s="76"/>
      <c r="IO19" s="479"/>
      <c r="IP19" s="76"/>
      <c r="IQ19" s="77"/>
      <c r="IR19" s="78"/>
      <c r="IU19" s="116"/>
      <c r="IV19" s="15">
        <v>12</v>
      </c>
      <c r="IW19" s="101"/>
      <c r="IX19" s="455"/>
      <c r="IY19" s="101"/>
      <c r="IZ19" s="104"/>
      <c r="JA19" s="78"/>
      <c r="JD19" s="116"/>
      <c r="JE19" s="15">
        <v>12</v>
      </c>
      <c r="JF19" s="101"/>
      <c r="JG19" s="455"/>
      <c r="JH19" s="101"/>
      <c r="JI19" s="104"/>
      <c r="JJ19" s="78"/>
      <c r="JM19" s="116"/>
      <c r="JN19" s="15">
        <v>12</v>
      </c>
      <c r="JO19" s="76"/>
      <c r="JP19" s="455"/>
      <c r="JQ19" s="76"/>
      <c r="JR19" s="104"/>
      <c r="JS19" s="78"/>
      <c r="JV19" s="116"/>
      <c r="JW19" s="15">
        <v>12</v>
      </c>
      <c r="JX19" s="101"/>
      <c r="JY19" s="455"/>
      <c r="JZ19" s="101"/>
      <c r="KA19" s="104"/>
      <c r="KB19" s="78"/>
      <c r="KE19" s="116"/>
      <c r="KF19" s="15">
        <v>12</v>
      </c>
      <c r="KG19" s="101"/>
      <c r="KH19" s="455"/>
      <c r="KI19" s="101"/>
      <c r="KJ19" s="104"/>
      <c r="KK19" s="78"/>
      <c r="KN19" s="116"/>
      <c r="KO19" s="15">
        <v>12</v>
      </c>
      <c r="KP19" s="547"/>
      <c r="KQ19" s="455"/>
      <c r="KR19" s="547"/>
      <c r="KS19" s="104"/>
      <c r="KT19" s="78"/>
      <c r="KW19" s="116"/>
      <c r="KX19" s="15">
        <v>12</v>
      </c>
      <c r="KY19" s="547"/>
      <c r="KZ19" s="455"/>
      <c r="LA19" s="547"/>
      <c r="LB19" s="104"/>
      <c r="LC19" s="78"/>
      <c r="LF19" s="116"/>
      <c r="LG19" s="15">
        <v>12</v>
      </c>
      <c r="LH19" s="101"/>
      <c r="LI19" s="455"/>
      <c r="LJ19" s="101"/>
      <c r="LK19" s="104"/>
      <c r="LL19" s="78"/>
      <c r="LO19" s="116"/>
      <c r="LP19" s="15">
        <v>12</v>
      </c>
      <c r="LQ19" s="547"/>
      <c r="LR19" s="455"/>
      <c r="LS19" s="547"/>
      <c r="LT19" s="442"/>
      <c r="LU19" s="78"/>
      <c r="LX19" s="116"/>
      <c r="LY19" s="15">
        <v>12</v>
      </c>
      <c r="LZ19" s="101"/>
      <c r="MA19" s="455"/>
      <c r="MB19" s="101"/>
      <c r="MC19" s="104"/>
      <c r="MD19" s="78"/>
      <c r="MG19" s="116"/>
      <c r="MH19" s="15">
        <v>12</v>
      </c>
      <c r="MI19" s="101"/>
      <c r="MJ19" s="455"/>
      <c r="MK19" s="101"/>
      <c r="ML19" s="104"/>
      <c r="MM19" s="78"/>
      <c r="MP19" s="116"/>
      <c r="MQ19" s="15">
        <v>12</v>
      </c>
      <c r="MR19" s="101"/>
      <c r="MS19" s="455"/>
      <c r="MT19" s="101"/>
      <c r="MU19" s="104"/>
      <c r="MV19" s="78"/>
      <c r="MY19" s="116"/>
      <c r="MZ19" s="15">
        <v>12</v>
      </c>
      <c r="NA19" s="101"/>
      <c r="NB19" s="455"/>
      <c r="NC19" s="101"/>
      <c r="ND19" s="104"/>
      <c r="NE19" s="78"/>
      <c r="NH19" s="116"/>
      <c r="NI19" s="15">
        <v>12</v>
      </c>
      <c r="NJ19" s="359"/>
      <c r="NK19" s="461"/>
      <c r="NL19" s="359"/>
      <c r="NM19" s="442"/>
      <c r="NN19" s="343"/>
      <c r="NQ19" s="103"/>
      <c r="NR19" s="15">
        <v>12</v>
      </c>
      <c r="NS19" s="101"/>
      <c r="NT19" s="455"/>
      <c r="NU19" s="101"/>
      <c r="NV19" s="104"/>
      <c r="NW19" s="78"/>
      <c r="NZ19" s="116"/>
      <c r="OA19" s="15">
        <v>12</v>
      </c>
      <c r="OB19" s="101"/>
      <c r="OC19" s="455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55"/>
      <c r="OV19" s="101"/>
      <c r="OW19" s="104"/>
      <c r="OX19" s="78"/>
      <c r="PA19" s="116"/>
      <c r="PB19" s="15">
        <v>12</v>
      </c>
      <c r="PC19" s="101"/>
      <c r="PD19" s="455"/>
      <c r="PE19" s="101"/>
      <c r="PF19" s="104"/>
      <c r="PG19" s="78"/>
      <c r="PJ19" s="116"/>
      <c r="PK19" s="15">
        <v>12</v>
      </c>
      <c r="PL19" s="101"/>
      <c r="PM19" s="455"/>
      <c r="PN19" s="101"/>
      <c r="PO19" s="104"/>
      <c r="PP19" s="78"/>
      <c r="PS19" s="116"/>
      <c r="PT19" s="15">
        <v>12</v>
      </c>
      <c r="PU19" s="101"/>
      <c r="PV19" s="455"/>
      <c r="PW19" s="101"/>
      <c r="PX19" s="104"/>
      <c r="PY19" s="533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46"/>
      <c r="RP19" s="215"/>
      <c r="RQ19" s="537"/>
      <c r="RR19" s="536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SEABOARD FOODS</v>
      </c>
      <c r="C20" s="84" t="str">
        <f t="shared" si="16"/>
        <v>Seaboard</v>
      </c>
      <c r="D20" s="112" t="str">
        <f t="shared" si="16"/>
        <v>PED. 51301907</v>
      </c>
      <c r="E20" s="151">
        <f t="shared" si="16"/>
        <v>43980</v>
      </c>
      <c r="F20" s="95">
        <f t="shared" si="16"/>
        <v>18837.900000000001</v>
      </c>
      <c r="G20" s="81">
        <f t="shared" si="16"/>
        <v>21</v>
      </c>
      <c r="H20" s="49">
        <f t="shared" si="16"/>
        <v>18785.900000000001</v>
      </c>
      <c r="I20" s="115">
        <f t="shared" si="16"/>
        <v>52</v>
      </c>
      <c r="L20" s="116"/>
      <c r="M20" s="15">
        <v>13</v>
      </c>
      <c r="N20" s="101">
        <v>842</v>
      </c>
      <c r="O20" s="455">
        <v>43958</v>
      </c>
      <c r="P20" s="101">
        <v>842</v>
      </c>
      <c r="Q20" s="104" t="s">
        <v>251</v>
      </c>
      <c r="R20" s="78">
        <v>42</v>
      </c>
      <c r="U20" s="116"/>
      <c r="V20" s="15">
        <v>13</v>
      </c>
      <c r="W20" s="359">
        <v>900.23</v>
      </c>
      <c r="X20" s="461">
        <v>43960</v>
      </c>
      <c r="Y20" s="359">
        <v>900.23</v>
      </c>
      <c r="Z20" s="539" t="s">
        <v>256</v>
      </c>
      <c r="AA20" s="343">
        <v>36</v>
      </c>
      <c r="AD20" s="116"/>
      <c r="AE20" s="15">
        <v>13</v>
      </c>
      <c r="AF20" s="101">
        <v>899</v>
      </c>
      <c r="AG20" s="455">
        <v>43959</v>
      </c>
      <c r="AH20" s="101">
        <v>899</v>
      </c>
      <c r="AI20" s="104" t="s">
        <v>254</v>
      </c>
      <c r="AJ20" s="78">
        <v>36</v>
      </c>
      <c r="AM20" s="116"/>
      <c r="AN20" s="15">
        <v>13</v>
      </c>
      <c r="AO20" s="443">
        <v>941.2</v>
      </c>
      <c r="AP20" s="461">
        <v>43960</v>
      </c>
      <c r="AQ20" s="443">
        <v>941.2</v>
      </c>
      <c r="AR20" s="442" t="s">
        <v>258</v>
      </c>
      <c r="AS20" s="343">
        <v>36</v>
      </c>
      <c r="AV20" s="116"/>
      <c r="AW20" s="15">
        <v>13</v>
      </c>
      <c r="AX20" s="101">
        <v>923</v>
      </c>
      <c r="AY20" s="151">
        <v>43963</v>
      </c>
      <c r="AZ20" s="101">
        <v>923</v>
      </c>
      <c r="BA20" s="104" t="s">
        <v>264</v>
      </c>
      <c r="BB20" s="533">
        <v>36</v>
      </c>
      <c r="BE20" s="116"/>
      <c r="BF20" s="15">
        <v>13</v>
      </c>
      <c r="BG20" s="101">
        <v>938.5</v>
      </c>
      <c r="BH20" s="151">
        <v>43964</v>
      </c>
      <c r="BI20" s="101">
        <v>938.5</v>
      </c>
      <c r="BJ20" s="104" t="s">
        <v>266</v>
      </c>
      <c r="BK20" s="533">
        <v>34</v>
      </c>
      <c r="BN20" s="116"/>
      <c r="BO20" s="15">
        <v>13</v>
      </c>
      <c r="BP20" s="101">
        <v>917</v>
      </c>
      <c r="BQ20" s="534">
        <v>43965</v>
      </c>
      <c r="BR20" s="101">
        <v>917</v>
      </c>
      <c r="BS20" s="537" t="s">
        <v>270</v>
      </c>
      <c r="BT20" s="536">
        <v>32</v>
      </c>
      <c r="BW20" s="116"/>
      <c r="BX20" s="15">
        <v>13</v>
      </c>
      <c r="BY20" s="101">
        <v>913.5</v>
      </c>
      <c r="BZ20" s="534">
        <v>43965</v>
      </c>
      <c r="CA20" s="101">
        <v>913.5</v>
      </c>
      <c r="CB20" s="549" t="s">
        <v>268</v>
      </c>
      <c r="CC20" s="536">
        <v>32</v>
      </c>
      <c r="CF20" s="116"/>
      <c r="CG20" s="15">
        <v>13</v>
      </c>
      <c r="CH20" s="359">
        <v>906.3</v>
      </c>
      <c r="CI20" s="534">
        <v>43966</v>
      </c>
      <c r="CJ20" s="359">
        <v>906.3</v>
      </c>
      <c r="CK20" s="537" t="s">
        <v>273</v>
      </c>
      <c r="CL20" s="536">
        <v>28</v>
      </c>
      <c r="CO20" s="116"/>
      <c r="CP20" s="15">
        <v>13</v>
      </c>
      <c r="CQ20" s="101">
        <v>951</v>
      </c>
      <c r="CR20" s="455">
        <v>43970</v>
      </c>
      <c r="CS20" s="101">
        <v>951</v>
      </c>
      <c r="CT20" s="104" t="s">
        <v>280</v>
      </c>
      <c r="CU20" s="78">
        <v>27</v>
      </c>
      <c r="CX20" s="116"/>
      <c r="CY20" s="15">
        <v>13</v>
      </c>
      <c r="CZ20" s="101">
        <v>901.7</v>
      </c>
      <c r="DA20" s="534">
        <v>43972</v>
      </c>
      <c r="DB20" s="101">
        <v>901.7</v>
      </c>
      <c r="DC20" s="537" t="s">
        <v>287</v>
      </c>
      <c r="DD20" s="536">
        <v>27</v>
      </c>
      <c r="DG20" s="116"/>
      <c r="DH20" s="15">
        <v>13</v>
      </c>
      <c r="DI20" s="101">
        <v>881.8</v>
      </c>
      <c r="DJ20" s="534">
        <v>43972</v>
      </c>
      <c r="DK20" s="101">
        <v>881.8</v>
      </c>
      <c r="DL20" s="537" t="s">
        <v>289</v>
      </c>
      <c r="DM20" s="536">
        <v>27</v>
      </c>
      <c r="DP20" s="116"/>
      <c r="DQ20" s="15">
        <v>13</v>
      </c>
      <c r="DR20" s="76">
        <v>823.7</v>
      </c>
      <c r="DS20" s="479">
        <v>43974</v>
      </c>
      <c r="DT20" s="76">
        <v>823.7</v>
      </c>
      <c r="DU20" s="77" t="s">
        <v>292</v>
      </c>
      <c r="DV20" s="78">
        <v>27</v>
      </c>
      <c r="DY20" s="116"/>
      <c r="DZ20" s="15">
        <v>13</v>
      </c>
      <c r="EA20" s="76">
        <v>943</v>
      </c>
      <c r="EB20" s="479">
        <v>43978</v>
      </c>
      <c r="EC20" s="76">
        <v>943</v>
      </c>
      <c r="ED20" s="342" t="s">
        <v>301</v>
      </c>
      <c r="EE20" s="78">
        <v>27</v>
      </c>
      <c r="EH20" s="116"/>
      <c r="EI20" s="15">
        <v>13</v>
      </c>
      <c r="EJ20" s="359">
        <v>896.3</v>
      </c>
      <c r="EK20" s="461">
        <v>43978</v>
      </c>
      <c r="EL20" s="359">
        <v>896.3</v>
      </c>
      <c r="EM20" s="342" t="s">
        <v>299</v>
      </c>
      <c r="EN20" s="343">
        <v>27</v>
      </c>
      <c r="EQ20" s="116"/>
      <c r="ER20" s="15">
        <v>13</v>
      </c>
      <c r="ES20" s="101">
        <v>811.9</v>
      </c>
      <c r="ET20" s="455">
        <v>43979</v>
      </c>
      <c r="EU20" s="101">
        <v>811.9</v>
      </c>
      <c r="EV20" s="77" t="s">
        <v>303</v>
      </c>
      <c r="EW20" s="78">
        <v>26.5</v>
      </c>
      <c r="EZ20" s="116"/>
      <c r="FA20" s="15">
        <v>13</v>
      </c>
      <c r="FB20" s="101">
        <v>910.8</v>
      </c>
      <c r="FC20" s="455">
        <v>43980</v>
      </c>
      <c r="FD20" s="101">
        <v>910.8</v>
      </c>
      <c r="FE20" s="77" t="s">
        <v>306</v>
      </c>
      <c r="FF20" s="78">
        <v>27</v>
      </c>
      <c r="FI20" s="116"/>
      <c r="FJ20" s="15">
        <v>13</v>
      </c>
      <c r="FK20" s="76">
        <v>874.5</v>
      </c>
      <c r="FL20" s="479">
        <v>43981</v>
      </c>
      <c r="FM20" s="76">
        <v>874.5</v>
      </c>
      <c r="FN20" s="77" t="s">
        <v>308</v>
      </c>
      <c r="FO20" s="78">
        <v>28</v>
      </c>
      <c r="FR20" s="116"/>
      <c r="FS20" s="15"/>
      <c r="FT20" s="76"/>
      <c r="FU20" s="455"/>
      <c r="FV20" s="76"/>
      <c r="FW20" s="104"/>
      <c r="FX20" s="78"/>
      <c r="GA20" s="116"/>
      <c r="GB20" s="15">
        <v>13</v>
      </c>
      <c r="GC20" s="101"/>
      <c r="GD20" s="455"/>
      <c r="GE20" s="101"/>
      <c r="GF20" s="104"/>
      <c r="GG20" s="78"/>
      <c r="GJ20" s="116"/>
      <c r="GK20" s="15">
        <v>13</v>
      </c>
      <c r="GL20" s="101"/>
      <c r="GM20" s="455"/>
      <c r="GN20" s="101"/>
      <c r="GO20" s="104"/>
      <c r="GP20" s="78"/>
      <c r="GS20" s="116"/>
      <c r="GT20" s="15">
        <v>13</v>
      </c>
      <c r="GU20" s="359"/>
      <c r="GV20" s="461"/>
      <c r="GW20" s="359"/>
      <c r="GX20" s="539"/>
      <c r="GY20" s="343"/>
      <c r="HB20" s="103"/>
      <c r="HC20" s="15">
        <v>13</v>
      </c>
      <c r="HD20" s="76"/>
      <c r="HE20" s="479"/>
      <c r="HF20" s="76"/>
      <c r="HG20" s="77"/>
      <c r="HH20" s="78"/>
      <c r="HK20" s="116"/>
      <c r="HL20" s="15">
        <v>13</v>
      </c>
      <c r="HM20" s="101"/>
      <c r="HN20" s="88"/>
      <c r="HO20" s="101"/>
      <c r="HP20" s="541"/>
      <c r="HQ20" s="78"/>
      <c r="HR20" s="101"/>
      <c r="HT20" s="116"/>
      <c r="HU20" s="15">
        <v>13</v>
      </c>
      <c r="HV20" s="101"/>
      <c r="HW20" s="479"/>
      <c r="HX20" s="101"/>
      <c r="HY20" s="77"/>
      <c r="HZ20" s="78"/>
      <c r="IC20" s="116"/>
      <c r="ID20" s="15">
        <v>13</v>
      </c>
      <c r="IE20" s="101"/>
      <c r="IF20" s="455"/>
      <c r="IG20" s="101"/>
      <c r="IH20" s="77"/>
      <c r="II20" s="78"/>
      <c r="IL20" s="116"/>
      <c r="IM20" s="15">
        <v>13</v>
      </c>
      <c r="IN20" s="76"/>
      <c r="IO20" s="479"/>
      <c r="IP20" s="76"/>
      <c r="IQ20" s="77"/>
      <c r="IR20" s="78"/>
      <c r="IU20" s="116"/>
      <c r="IV20" s="15">
        <v>13</v>
      </c>
      <c r="IW20" s="101"/>
      <c r="IX20" s="455"/>
      <c r="IY20" s="101"/>
      <c r="IZ20" s="104"/>
      <c r="JA20" s="78"/>
      <c r="JD20" s="116"/>
      <c r="JE20" s="15">
        <v>13</v>
      </c>
      <c r="JF20" s="101"/>
      <c r="JG20" s="455"/>
      <c r="JH20" s="101"/>
      <c r="JI20" s="104"/>
      <c r="JJ20" s="78"/>
      <c r="JM20" s="116"/>
      <c r="JN20" s="15">
        <v>13</v>
      </c>
      <c r="JO20" s="101"/>
      <c r="JP20" s="455"/>
      <c r="JQ20" s="101"/>
      <c r="JR20" s="104"/>
      <c r="JS20" s="78"/>
      <c r="JV20" s="116"/>
      <c r="JW20" s="15">
        <v>13</v>
      </c>
      <c r="JX20" s="101"/>
      <c r="JY20" s="455"/>
      <c r="JZ20" s="101"/>
      <c r="KA20" s="104"/>
      <c r="KB20" s="78"/>
      <c r="KE20" s="116"/>
      <c r="KF20" s="15">
        <v>13</v>
      </c>
      <c r="KG20" s="101"/>
      <c r="KH20" s="455"/>
      <c r="KI20" s="101"/>
      <c r="KJ20" s="104"/>
      <c r="KK20" s="78"/>
      <c r="KN20" s="116"/>
      <c r="KO20" s="15">
        <v>13</v>
      </c>
      <c r="KP20" s="547"/>
      <c r="KQ20" s="455"/>
      <c r="KR20" s="547"/>
      <c r="KS20" s="104"/>
      <c r="KT20" s="78"/>
      <c r="KW20" s="116"/>
      <c r="KX20" s="15">
        <v>13</v>
      </c>
      <c r="KY20" s="547"/>
      <c r="KZ20" s="455"/>
      <c r="LA20" s="547"/>
      <c r="LB20" s="104"/>
      <c r="LC20" s="78"/>
      <c r="LF20" s="116"/>
      <c r="LG20" s="15">
        <v>13</v>
      </c>
      <c r="LH20" s="101"/>
      <c r="LI20" s="455"/>
      <c r="LJ20" s="101"/>
      <c r="LK20" s="104"/>
      <c r="LL20" s="78"/>
      <c r="LO20" s="116"/>
      <c r="LP20" s="15">
        <v>13</v>
      </c>
      <c r="LQ20" s="547"/>
      <c r="LR20" s="455"/>
      <c r="LS20" s="443"/>
      <c r="LT20" s="442"/>
      <c r="LU20" s="78"/>
      <c r="LX20" s="116"/>
      <c r="LY20" s="15">
        <v>13</v>
      </c>
      <c r="LZ20" s="101"/>
      <c r="MA20" s="455"/>
      <c r="MB20" s="101"/>
      <c r="MC20" s="104"/>
      <c r="MD20" s="78"/>
      <c r="MG20" s="116"/>
      <c r="MH20" s="15">
        <v>13</v>
      </c>
      <c r="MI20" s="101"/>
      <c r="MJ20" s="455"/>
      <c r="MK20" s="101"/>
      <c r="ML20" s="104"/>
      <c r="MM20" s="78"/>
      <c r="MP20" s="116"/>
      <c r="MQ20" s="15">
        <v>13</v>
      </c>
      <c r="MR20" s="101"/>
      <c r="MS20" s="455"/>
      <c r="MT20" s="101"/>
      <c r="MU20" s="104"/>
      <c r="MV20" s="78"/>
      <c r="MY20" s="116"/>
      <c r="MZ20" s="15">
        <v>13</v>
      </c>
      <c r="NA20" s="101"/>
      <c r="NB20" s="455"/>
      <c r="NC20" s="101"/>
      <c r="ND20" s="104"/>
      <c r="NE20" s="78"/>
      <c r="NH20" s="116"/>
      <c r="NI20" s="15">
        <v>13</v>
      </c>
      <c r="NJ20" s="359"/>
      <c r="NK20" s="461"/>
      <c r="NL20" s="359"/>
      <c r="NM20" s="442"/>
      <c r="NN20" s="343"/>
      <c r="NQ20" s="103"/>
      <c r="NR20" s="15">
        <v>13</v>
      </c>
      <c r="NS20" s="101"/>
      <c r="NT20" s="455"/>
      <c r="NU20" s="101"/>
      <c r="NV20" s="104"/>
      <c r="NW20" s="78"/>
      <c r="NZ20" s="116"/>
      <c r="OA20" s="15">
        <v>13</v>
      </c>
      <c r="OB20" s="101"/>
      <c r="OC20" s="455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55"/>
      <c r="OV20" s="101"/>
      <c r="OW20" s="104"/>
      <c r="OX20" s="78"/>
      <c r="PA20" s="116"/>
      <c r="PB20" s="15">
        <v>13</v>
      </c>
      <c r="PC20" s="101"/>
      <c r="PD20" s="455"/>
      <c r="PE20" s="101"/>
      <c r="PF20" s="104"/>
      <c r="PG20" s="78"/>
      <c r="PJ20" s="116"/>
      <c r="PK20" s="15">
        <v>13</v>
      </c>
      <c r="PL20" s="101"/>
      <c r="PM20" s="455"/>
      <c r="PN20" s="101"/>
      <c r="PO20" s="104"/>
      <c r="PP20" s="78"/>
      <c r="PS20" s="116"/>
      <c r="PT20" s="15">
        <v>13</v>
      </c>
      <c r="PU20" s="101"/>
      <c r="PV20" s="455"/>
      <c r="PW20" s="101"/>
      <c r="PX20" s="104"/>
      <c r="PY20" s="533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46"/>
      <c r="RP20" s="215"/>
      <c r="RQ20" s="537"/>
      <c r="RR20" s="536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>IDEAL TRADING</v>
      </c>
      <c r="C21" s="84" t="str">
        <f t="shared" si="17"/>
        <v>SIOUX</v>
      </c>
      <c r="D21" s="550" t="str">
        <f>FJ5</f>
        <v>PED. 51402107</v>
      </c>
      <c r="E21" s="151">
        <f t="shared" si="17"/>
        <v>43981</v>
      </c>
      <c r="F21" s="95">
        <f t="shared" si="17"/>
        <v>19011.21</v>
      </c>
      <c r="G21" s="81">
        <f t="shared" si="17"/>
        <v>21</v>
      </c>
      <c r="H21" s="49">
        <f t="shared" si="17"/>
        <v>19037.5</v>
      </c>
      <c r="I21" s="115">
        <f t="shared" si="17"/>
        <v>-26.290000000000873</v>
      </c>
      <c r="L21" s="116"/>
      <c r="M21" s="15">
        <v>14</v>
      </c>
      <c r="N21" s="101">
        <v>909.5</v>
      </c>
      <c r="O21" s="455">
        <v>43958</v>
      </c>
      <c r="P21" s="101">
        <v>909.5</v>
      </c>
      <c r="Q21" s="104" t="s">
        <v>251</v>
      </c>
      <c r="R21" s="78">
        <v>42</v>
      </c>
      <c r="U21" s="116"/>
      <c r="V21" s="15">
        <v>14</v>
      </c>
      <c r="W21" s="359">
        <v>997.28</v>
      </c>
      <c r="X21" s="461">
        <v>43960</v>
      </c>
      <c r="Y21" s="359">
        <v>997.28</v>
      </c>
      <c r="Z21" s="539" t="s">
        <v>257</v>
      </c>
      <c r="AA21" s="343">
        <v>36</v>
      </c>
      <c r="AD21" s="116"/>
      <c r="AE21" s="15">
        <v>14</v>
      </c>
      <c r="AF21" s="101">
        <v>890.9</v>
      </c>
      <c r="AG21" s="455">
        <v>43959</v>
      </c>
      <c r="AH21" s="101">
        <v>890.9</v>
      </c>
      <c r="AI21" s="104" t="s">
        <v>254</v>
      </c>
      <c r="AJ21" s="78">
        <v>36</v>
      </c>
      <c r="AM21" s="116"/>
      <c r="AN21" s="15">
        <v>14</v>
      </c>
      <c r="AO21" s="443">
        <v>909.9</v>
      </c>
      <c r="AP21" s="461">
        <v>43960</v>
      </c>
      <c r="AQ21" s="443">
        <v>909.9</v>
      </c>
      <c r="AR21" s="442" t="s">
        <v>258</v>
      </c>
      <c r="AS21" s="343">
        <v>36</v>
      </c>
      <c r="AV21" s="116"/>
      <c r="AW21" s="15">
        <v>14</v>
      </c>
      <c r="AX21" s="101">
        <v>910</v>
      </c>
      <c r="AY21" s="151">
        <v>43963</v>
      </c>
      <c r="AZ21" s="101">
        <v>910</v>
      </c>
      <c r="BA21" s="104" t="s">
        <v>264</v>
      </c>
      <c r="BB21" s="533">
        <v>36</v>
      </c>
      <c r="BE21" s="116"/>
      <c r="BF21" s="15">
        <v>14</v>
      </c>
      <c r="BG21" s="101">
        <v>883.6</v>
      </c>
      <c r="BH21" s="151">
        <v>43964</v>
      </c>
      <c r="BI21" s="101">
        <v>883.6</v>
      </c>
      <c r="BJ21" s="104" t="s">
        <v>266</v>
      </c>
      <c r="BK21" s="533">
        <v>34</v>
      </c>
      <c r="BN21" s="116"/>
      <c r="BO21" s="15">
        <v>14</v>
      </c>
      <c r="BP21" s="101">
        <v>940</v>
      </c>
      <c r="BQ21" s="534">
        <v>43965</v>
      </c>
      <c r="BR21" s="101">
        <v>940</v>
      </c>
      <c r="BS21" s="537" t="s">
        <v>270</v>
      </c>
      <c r="BT21" s="536">
        <v>32</v>
      </c>
      <c r="BW21" s="116"/>
      <c r="BX21" s="15">
        <v>14</v>
      </c>
      <c r="BY21" s="101">
        <v>884.5</v>
      </c>
      <c r="BZ21" s="534">
        <v>43965</v>
      </c>
      <c r="CA21" s="101">
        <v>884.5</v>
      </c>
      <c r="CB21" s="549" t="s">
        <v>268</v>
      </c>
      <c r="CC21" s="536">
        <v>32</v>
      </c>
      <c r="CF21" s="116"/>
      <c r="CG21" s="15">
        <v>14</v>
      </c>
      <c r="CH21" s="359">
        <v>931.7</v>
      </c>
      <c r="CI21" s="534">
        <v>43966</v>
      </c>
      <c r="CJ21" s="359">
        <v>931.7</v>
      </c>
      <c r="CK21" s="537" t="s">
        <v>273</v>
      </c>
      <c r="CL21" s="536">
        <v>28</v>
      </c>
      <c r="CO21" s="116"/>
      <c r="CP21" s="15">
        <v>14</v>
      </c>
      <c r="CQ21" s="101">
        <v>917</v>
      </c>
      <c r="CR21" s="455">
        <v>43970</v>
      </c>
      <c r="CS21" s="101">
        <v>917</v>
      </c>
      <c r="CT21" s="104" t="s">
        <v>280</v>
      </c>
      <c r="CU21" s="78">
        <v>27</v>
      </c>
      <c r="CX21" s="116"/>
      <c r="CY21" s="15">
        <v>14</v>
      </c>
      <c r="CZ21" s="101">
        <v>899</v>
      </c>
      <c r="DA21" s="534">
        <v>43972</v>
      </c>
      <c r="DB21" s="101">
        <v>899</v>
      </c>
      <c r="DC21" s="537" t="s">
        <v>287</v>
      </c>
      <c r="DD21" s="536">
        <v>27</v>
      </c>
      <c r="DG21" s="116"/>
      <c r="DH21" s="15">
        <v>14</v>
      </c>
      <c r="DI21" s="101">
        <v>955.3</v>
      </c>
      <c r="DJ21" s="534">
        <v>43972</v>
      </c>
      <c r="DK21" s="101">
        <v>955.3</v>
      </c>
      <c r="DL21" s="537" t="s">
        <v>289</v>
      </c>
      <c r="DM21" s="536">
        <v>27</v>
      </c>
      <c r="DP21" s="116"/>
      <c r="DQ21" s="15">
        <v>14</v>
      </c>
      <c r="DR21" s="76">
        <v>933.5</v>
      </c>
      <c r="DS21" s="479">
        <v>43974</v>
      </c>
      <c r="DT21" s="76">
        <v>933.5</v>
      </c>
      <c r="DU21" s="77" t="s">
        <v>292</v>
      </c>
      <c r="DV21" s="78">
        <v>27</v>
      </c>
      <c r="DY21" s="116"/>
      <c r="DZ21" s="15">
        <v>14</v>
      </c>
      <c r="EA21" s="76">
        <v>987</v>
      </c>
      <c r="EB21" s="479">
        <v>43978</v>
      </c>
      <c r="EC21" s="76">
        <v>987</v>
      </c>
      <c r="ED21" s="342" t="s">
        <v>301</v>
      </c>
      <c r="EE21" s="78">
        <v>27</v>
      </c>
      <c r="EH21" s="116"/>
      <c r="EI21" s="15">
        <v>14</v>
      </c>
      <c r="EJ21" s="359">
        <v>879.1</v>
      </c>
      <c r="EK21" s="461">
        <v>43978</v>
      </c>
      <c r="EL21" s="359">
        <v>879.1</v>
      </c>
      <c r="EM21" s="342" t="s">
        <v>299</v>
      </c>
      <c r="EN21" s="343">
        <v>27</v>
      </c>
      <c r="EQ21" s="116"/>
      <c r="ER21" s="15">
        <v>14</v>
      </c>
      <c r="ES21" s="101">
        <v>792</v>
      </c>
      <c r="ET21" s="455">
        <v>43979</v>
      </c>
      <c r="EU21" s="101">
        <v>792</v>
      </c>
      <c r="EV21" s="77" t="s">
        <v>303</v>
      </c>
      <c r="EW21" s="78">
        <v>26.5</v>
      </c>
      <c r="EZ21" s="116"/>
      <c r="FA21" s="15">
        <v>14</v>
      </c>
      <c r="FB21" s="101">
        <v>921.7</v>
      </c>
      <c r="FC21" s="455">
        <v>43980</v>
      </c>
      <c r="FD21" s="101">
        <v>921.7</v>
      </c>
      <c r="FE21" s="77" t="s">
        <v>306</v>
      </c>
      <c r="FF21" s="78">
        <v>27</v>
      </c>
      <c r="FI21" s="116"/>
      <c r="FJ21" s="15">
        <v>14</v>
      </c>
      <c r="FK21" s="76">
        <v>911.5</v>
      </c>
      <c r="FL21" s="479">
        <v>43981</v>
      </c>
      <c r="FM21" s="76">
        <v>911.5</v>
      </c>
      <c r="FN21" s="77" t="s">
        <v>308</v>
      </c>
      <c r="FO21" s="78">
        <v>28</v>
      </c>
      <c r="FR21" s="116"/>
      <c r="FS21" s="15"/>
      <c r="FT21" s="76"/>
      <c r="FU21" s="455"/>
      <c r="FV21" s="76"/>
      <c r="FW21" s="104"/>
      <c r="FX21" s="78"/>
      <c r="GA21" s="116"/>
      <c r="GB21" s="15">
        <v>14</v>
      </c>
      <c r="GC21" s="101"/>
      <c r="GD21" s="455"/>
      <c r="GE21" s="101"/>
      <c r="GF21" s="104"/>
      <c r="GG21" s="78"/>
      <c r="GJ21" s="116"/>
      <c r="GK21" s="15">
        <v>14</v>
      </c>
      <c r="GL21" s="101"/>
      <c r="GM21" s="455"/>
      <c r="GN21" s="101"/>
      <c r="GO21" s="104"/>
      <c r="GP21" s="78"/>
      <c r="GS21" s="116"/>
      <c r="GT21" s="15">
        <v>14</v>
      </c>
      <c r="GU21" s="359"/>
      <c r="GV21" s="461"/>
      <c r="GW21" s="359"/>
      <c r="GX21" s="539"/>
      <c r="GY21" s="343"/>
      <c r="HB21" s="103"/>
      <c r="HC21" s="15">
        <v>14</v>
      </c>
      <c r="HD21" s="76"/>
      <c r="HE21" s="479"/>
      <c r="HF21" s="76"/>
      <c r="HG21" s="77"/>
      <c r="HH21" s="78"/>
      <c r="HK21" s="116"/>
      <c r="HL21" s="15">
        <v>14</v>
      </c>
      <c r="HM21" s="101"/>
      <c r="HN21" s="88"/>
      <c r="HO21" s="101"/>
      <c r="HP21" s="541"/>
      <c r="HQ21" s="78"/>
      <c r="HR21" s="101"/>
      <c r="HT21" s="116"/>
      <c r="HU21" s="15">
        <v>14</v>
      </c>
      <c r="HV21" s="101"/>
      <c r="HW21" s="479"/>
      <c r="HX21" s="101"/>
      <c r="HY21" s="77"/>
      <c r="HZ21" s="78"/>
      <c r="IC21" s="116"/>
      <c r="ID21" s="15">
        <v>14</v>
      </c>
      <c r="IE21" s="101"/>
      <c r="IF21" s="455"/>
      <c r="IG21" s="101"/>
      <c r="IH21" s="77"/>
      <c r="II21" s="78"/>
      <c r="IL21" s="116"/>
      <c r="IM21" s="15">
        <v>14</v>
      </c>
      <c r="IN21" s="76"/>
      <c r="IO21" s="479"/>
      <c r="IP21" s="76"/>
      <c r="IQ21" s="77"/>
      <c r="IR21" s="78"/>
      <c r="IU21" s="116"/>
      <c r="IV21" s="15">
        <v>14</v>
      </c>
      <c r="IW21" s="101"/>
      <c r="IX21" s="455"/>
      <c r="IY21" s="101"/>
      <c r="IZ21" s="104"/>
      <c r="JA21" s="78"/>
      <c r="JD21" s="116"/>
      <c r="JE21" s="15">
        <v>14</v>
      </c>
      <c r="JF21" s="101"/>
      <c r="JG21" s="455"/>
      <c r="JH21" s="101"/>
      <c r="JI21" s="104"/>
      <c r="JJ21" s="78"/>
      <c r="JM21" s="116"/>
      <c r="JN21" s="15">
        <v>14</v>
      </c>
      <c r="JO21" s="101"/>
      <c r="JP21" s="455"/>
      <c r="JQ21" s="101"/>
      <c r="JR21" s="104"/>
      <c r="JS21" s="78"/>
      <c r="JV21" s="116"/>
      <c r="JW21" s="15">
        <v>14</v>
      </c>
      <c r="JX21" s="101"/>
      <c r="JY21" s="455"/>
      <c r="JZ21" s="101"/>
      <c r="KA21" s="104"/>
      <c r="KB21" s="78"/>
      <c r="KE21" s="116"/>
      <c r="KF21" s="15">
        <v>14</v>
      </c>
      <c r="KG21" s="101"/>
      <c r="KH21" s="455"/>
      <c r="KI21" s="101"/>
      <c r="KJ21" s="104"/>
      <c r="KK21" s="78"/>
      <c r="KN21" s="116"/>
      <c r="KO21" s="15">
        <v>14</v>
      </c>
      <c r="KP21" s="547"/>
      <c r="KQ21" s="455"/>
      <c r="KR21" s="547"/>
      <c r="KS21" s="104"/>
      <c r="KT21" s="78"/>
      <c r="KW21" s="116"/>
      <c r="KX21" s="15">
        <v>14</v>
      </c>
      <c r="KY21" s="547"/>
      <c r="KZ21" s="455"/>
      <c r="LA21" s="547"/>
      <c r="LB21" s="104"/>
      <c r="LC21" s="78"/>
      <c r="LF21" s="116"/>
      <c r="LG21" s="15">
        <v>14</v>
      </c>
      <c r="LH21" s="101"/>
      <c r="LI21" s="455"/>
      <c r="LJ21" s="101"/>
      <c r="LK21" s="104"/>
      <c r="LL21" s="78"/>
      <c r="LO21" s="116"/>
      <c r="LP21" s="15">
        <v>14</v>
      </c>
      <c r="LQ21" s="547"/>
      <c r="LR21" s="455"/>
      <c r="LS21" s="443"/>
      <c r="LT21" s="442"/>
      <c r="LU21" s="78"/>
      <c r="LX21" s="116"/>
      <c r="LY21" s="15">
        <v>14</v>
      </c>
      <c r="LZ21" s="101"/>
      <c r="MA21" s="455"/>
      <c r="MB21" s="101"/>
      <c r="MC21" s="104"/>
      <c r="MD21" s="78"/>
      <c r="MG21" s="116"/>
      <c r="MH21" s="15">
        <v>14</v>
      </c>
      <c r="MI21" s="101"/>
      <c r="MJ21" s="455"/>
      <c r="MK21" s="101"/>
      <c r="ML21" s="104"/>
      <c r="MM21" s="78"/>
      <c r="MP21" s="116"/>
      <c r="MQ21" s="15">
        <v>14</v>
      </c>
      <c r="MR21" s="101"/>
      <c r="MS21" s="455"/>
      <c r="MT21" s="101"/>
      <c r="MU21" s="104"/>
      <c r="MV21" s="78"/>
      <c r="MY21" s="116"/>
      <c r="MZ21" s="15">
        <v>14</v>
      </c>
      <c r="NA21" s="101"/>
      <c r="NB21" s="455"/>
      <c r="NC21" s="101"/>
      <c r="ND21" s="104"/>
      <c r="NE21" s="78"/>
      <c r="NH21" s="116"/>
      <c r="NI21" s="15">
        <v>14</v>
      </c>
      <c r="NJ21" s="359"/>
      <c r="NK21" s="461"/>
      <c r="NL21" s="359"/>
      <c r="NM21" s="442"/>
      <c r="NN21" s="343"/>
      <c r="NQ21" s="103"/>
      <c r="NR21" s="15">
        <v>14</v>
      </c>
      <c r="NS21" s="101"/>
      <c r="NT21" s="455"/>
      <c r="NU21" s="101"/>
      <c r="NV21" s="104"/>
      <c r="NW21" s="78"/>
      <c r="NZ21" s="116"/>
      <c r="OA21" s="15">
        <v>14</v>
      </c>
      <c r="OB21" s="101"/>
      <c r="OC21" s="455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55"/>
      <c r="OV21" s="101"/>
      <c r="OW21" s="104"/>
      <c r="OX21" s="78"/>
      <c r="PA21" s="116"/>
      <c r="PB21" s="15">
        <v>14</v>
      </c>
      <c r="PC21" s="101"/>
      <c r="PD21" s="455"/>
      <c r="PE21" s="101"/>
      <c r="PF21" s="104"/>
      <c r="PG21" s="78"/>
      <c r="PJ21" s="116"/>
      <c r="PK21" s="15">
        <v>14</v>
      </c>
      <c r="PL21" s="101"/>
      <c r="PM21" s="455"/>
      <c r="PN21" s="101"/>
      <c r="PO21" s="104"/>
      <c r="PP21" s="78"/>
      <c r="PS21" s="116"/>
      <c r="PT21" s="15">
        <v>14</v>
      </c>
      <c r="PU21" s="101"/>
      <c r="PV21" s="455"/>
      <c r="PW21" s="101"/>
      <c r="PX21" s="104"/>
      <c r="PY21" s="533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46"/>
      <c r="RP21" s="215"/>
      <c r="RQ21" s="537"/>
      <c r="RR21" s="536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>
        <f t="shared" ref="B22:H22" si="18">FQ5</f>
        <v>0</v>
      </c>
      <c r="C22" s="84">
        <f t="shared" si="18"/>
        <v>0</v>
      </c>
      <c r="D22" s="112">
        <f t="shared" si="18"/>
        <v>0</v>
      </c>
      <c r="E22" s="151">
        <f t="shared" si="18"/>
        <v>0</v>
      </c>
      <c r="F22" s="95">
        <f t="shared" si="18"/>
        <v>0</v>
      </c>
      <c r="G22" s="81">
        <f t="shared" si="18"/>
        <v>0</v>
      </c>
      <c r="H22" s="49">
        <f t="shared" si="18"/>
        <v>0</v>
      </c>
      <c r="I22" s="115">
        <f>FX5</f>
        <v>0</v>
      </c>
      <c r="L22" s="116"/>
      <c r="M22" s="15">
        <v>15</v>
      </c>
      <c r="N22" s="101">
        <v>901.5</v>
      </c>
      <c r="O22" s="455">
        <v>43958</v>
      </c>
      <c r="P22" s="101">
        <v>901.5</v>
      </c>
      <c r="Q22" s="104" t="s">
        <v>250</v>
      </c>
      <c r="R22" s="78">
        <v>42</v>
      </c>
      <c r="U22" s="116"/>
      <c r="V22" s="15">
        <v>15</v>
      </c>
      <c r="W22" s="359">
        <v>912.47</v>
      </c>
      <c r="X22" s="461">
        <v>43960</v>
      </c>
      <c r="Y22" s="359">
        <v>912.47</v>
      </c>
      <c r="Z22" s="539" t="s">
        <v>257</v>
      </c>
      <c r="AA22" s="343">
        <v>36</v>
      </c>
      <c r="AD22" s="116"/>
      <c r="AE22" s="15">
        <v>15</v>
      </c>
      <c r="AF22" s="101">
        <v>892.7</v>
      </c>
      <c r="AG22" s="455">
        <v>43959</v>
      </c>
      <c r="AH22" s="101">
        <v>892.7</v>
      </c>
      <c r="AI22" s="104" t="s">
        <v>254</v>
      </c>
      <c r="AJ22" s="78">
        <v>36</v>
      </c>
      <c r="AM22" s="116"/>
      <c r="AN22" s="15">
        <v>15</v>
      </c>
      <c r="AO22" s="443">
        <v>934.4</v>
      </c>
      <c r="AP22" s="461">
        <v>43960</v>
      </c>
      <c r="AQ22" s="443">
        <v>934.4</v>
      </c>
      <c r="AR22" s="442" t="s">
        <v>258</v>
      </c>
      <c r="AS22" s="343">
        <v>36</v>
      </c>
      <c r="AV22" s="116"/>
      <c r="AW22" s="15">
        <v>15</v>
      </c>
      <c r="AX22" s="101">
        <v>957</v>
      </c>
      <c r="AY22" s="151">
        <v>43963</v>
      </c>
      <c r="AZ22" s="101">
        <v>957</v>
      </c>
      <c r="BA22" s="104" t="s">
        <v>264</v>
      </c>
      <c r="BB22" s="533">
        <v>36</v>
      </c>
      <c r="BE22" s="116"/>
      <c r="BF22" s="15">
        <v>15</v>
      </c>
      <c r="BG22" s="101">
        <v>918.1</v>
      </c>
      <c r="BH22" s="151">
        <v>43964</v>
      </c>
      <c r="BI22" s="101">
        <v>918.1</v>
      </c>
      <c r="BJ22" s="104" t="s">
        <v>266</v>
      </c>
      <c r="BK22" s="533">
        <v>34</v>
      </c>
      <c r="BN22" s="116"/>
      <c r="BO22" s="15">
        <v>15</v>
      </c>
      <c r="BP22" s="101">
        <v>924.5</v>
      </c>
      <c r="BQ22" s="534">
        <v>43965</v>
      </c>
      <c r="BR22" s="101">
        <v>924.5</v>
      </c>
      <c r="BS22" s="537" t="s">
        <v>270</v>
      </c>
      <c r="BT22" s="536">
        <v>32</v>
      </c>
      <c r="BW22" s="116"/>
      <c r="BX22" s="15">
        <v>15</v>
      </c>
      <c r="BY22" s="101">
        <v>913.5</v>
      </c>
      <c r="BZ22" s="534">
        <v>43965</v>
      </c>
      <c r="CA22" s="101">
        <v>913.5</v>
      </c>
      <c r="CB22" s="549" t="s">
        <v>268</v>
      </c>
      <c r="CC22" s="536">
        <v>32</v>
      </c>
      <c r="CF22" s="116"/>
      <c r="CG22" s="15">
        <v>15</v>
      </c>
      <c r="CH22" s="341">
        <v>892.7</v>
      </c>
      <c r="CI22" s="534">
        <v>43966</v>
      </c>
      <c r="CJ22" s="341">
        <v>892.7</v>
      </c>
      <c r="CK22" s="537" t="s">
        <v>273</v>
      </c>
      <c r="CL22" s="536">
        <v>28</v>
      </c>
      <c r="CO22" s="116"/>
      <c r="CP22" s="15">
        <v>15</v>
      </c>
      <c r="CQ22" s="101">
        <v>908</v>
      </c>
      <c r="CR22" s="455">
        <v>43970</v>
      </c>
      <c r="CS22" s="101">
        <v>908</v>
      </c>
      <c r="CT22" s="104" t="s">
        <v>280</v>
      </c>
      <c r="CU22" s="78">
        <v>27</v>
      </c>
      <c r="CX22" s="116"/>
      <c r="CY22" s="15">
        <v>15</v>
      </c>
      <c r="CZ22" s="101">
        <v>906.3</v>
      </c>
      <c r="DA22" s="534">
        <v>43972</v>
      </c>
      <c r="DB22" s="101">
        <v>906.3</v>
      </c>
      <c r="DC22" s="537" t="s">
        <v>287</v>
      </c>
      <c r="DD22" s="536">
        <v>27</v>
      </c>
      <c r="DG22" s="116"/>
      <c r="DH22" s="15">
        <v>15</v>
      </c>
      <c r="DI22" s="101">
        <v>861.8</v>
      </c>
      <c r="DJ22" s="534">
        <v>43972</v>
      </c>
      <c r="DK22" s="101">
        <v>861.8</v>
      </c>
      <c r="DL22" s="537" t="s">
        <v>289</v>
      </c>
      <c r="DM22" s="536">
        <v>27</v>
      </c>
      <c r="DP22" s="116"/>
      <c r="DQ22" s="15">
        <v>15</v>
      </c>
      <c r="DR22" s="76">
        <v>844.6</v>
      </c>
      <c r="DS22" s="479">
        <v>43974</v>
      </c>
      <c r="DT22" s="76">
        <v>844.6</v>
      </c>
      <c r="DU22" s="77" t="s">
        <v>292</v>
      </c>
      <c r="DV22" s="78">
        <v>27</v>
      </c>
      <c r="DY22" s="116"/>
      <c r="DZ22" s="15">
        <v>15</v>
      </c>
      <c r="EA22" s="76">
        <v>921.5</v>
      </c>
      <c r="EB22" s="479">
        <v>43978</v>
      </c>
      <c r="EC22" s="76">
        <v>921.5</v>
      </c>
      <c r="ED22" s="342" t="s">
        <v>301</v>
      </c>
      <c r="EE22" s="78">
        <v>27</v>
      </c>
      <c r="EH22" s="116"/>
      <c r="EI22" s="15">
        <v>15</v>
      </c>
      <c r="EJ22" s="359">
        <v>914.4</v>
      </c>
      <c r="EK22" s="461">
        <v>43978</v>
      </c>
      <c r="EL22" s="359">
        <v>914.4</v>
      </c>
      <c r="EM22" s="342" t="s">
        <v>299</v>
      </c>
      <c r="EN22" s="343">
        <v>27</v>
      </c>
      <c r="EQ22" s="116"/>
      <c r="ER22" s="15">
        <v>15</v>
      </c>
      <c r="ES22" s="101">
        <v>902.6</v>
      </c>
      <c r="ET22" s="455">
        <v>43979</v>
      </c>
      <c r="EU22" s="101">
        <v>902.6</v>
      </c>
      <c r="EV22" s="77" t="s">
        <v>303</v>
      </c>
      <c r="EW22" s="78">
        <v>26.5</v>
      </c>
      <c r="EZ22" s="116"/>
      <c r="FA22" s="15">
        <v>15</v>
      </c>
      <c r="FB22" s="101">
        <v>912.6</v>
      </c>
      <c r="FC22" s="455">
        <v>43980</v>
      </c>
      <c r="FD22" s="101">
        <v>912.6</v>
      </c>
      <c r="FE22" s="77" t="s">
        <v>306</v>
      </c>
      <c r="FF22" s="78">
        <v>27</v>
      </c>
      <c r="FI22" s="116"/>
      <c r="FJ22" s="15">
        <v>15</v>
      </c>
      <c r="FK22" s="76">
        <v>921</v>
      </c>
      <c r="FL22" s="479">
        <v>43981</v>
      </c>
      <c r="FM22" s="76">
        <v>921</v>
      </c>
      <c r="FN22" s="77" t="s">
        <v>308</v>
      </c>
      <c r="FO22" s="78">
        <v>28</v>
      </c>
      <c r="FR22" s="116"/>
      <c r="FS22" s="15"/>
      <c r="FT22" s="76"/>
      <c r="FU22" s="455"/>
      <c r="FV22" s="76"/>
      <c r="FW22" s="104"/>
      <c r="FX22" s="78"/>
      <c r="GA22" s="116"/>
      <c r="GB22" s="15">
        <v>15</v>
      </c>
      <c r="GC22" s="101"/>
      <c r="GD22" s="455"/>
      <c r="GE22" s="101"/>
      <c r="GF22" s="104"/>
      <c r="GG22" s="78"/>
      <c r="GJ22" s="116"/>
      <c r="GK22" s="15">
        <v>15</v>
      </c>
      <c r="GL22" s="101"/>
      <c r="GM22" s="455"/>
      <c r="GN22" s="101"/>
      <c r="GO22" s="104"/>
      <c r="GP22" s="78"/>
      <c r="GS22" s="116"/>
      <c r="GT22" s="15">
        <v>15</v>
      </c>
      <c r="GU22" s="359"/>
      <c r="GV22" s="461"/>
      <c r="GW22" s="359"/>
      <c r="GX22" s="539"/>
      <c r="GY22" s="343"/>
      <c r="HB22" s="103"/>
      <c r="HC22" s="15">
        <v>15</v>
      </c>
      <c r="HD22" s="76"/>
      <c r="HE22" s="479"/>
      <c r="HF22" s="76"/>
      <c r="HG22" s="77"/>
      <c r="HH22" s="78"/>
      <c r="HK22" s="116"/>
      <c r="HL22" s="15">
        <v>15</v>
      </c>
      <c r="HM22" s="101"/>
      <c r="HN22" s="88"/>
      <c r="HO22" s="101"/>
      <c r="HP22" s="541"/>
      <c r="HQ22" s="78"/>
      <c r="HR22" s="101"/>
      <c r="HT22" s="116"/>
      <c r="HU22" s="15">
        <v>15</v>
      </c>
      <c r="HV22" s="101"/>
      <c r="HW22" s="479"/>
      <c r="HX22" s="101"/>
      <c r="HY22" s="77"/>
      <c r="HZ22" s="78"/>
      <c r="IC22" s="116"/>
      <c r="ID22" s="15">
        <v>15</v>
      </c>
      <c r="IE22" s="101"/>
      <c r="IF22" s="455"/>
      <c r="IG22" s="101"/>
      <c r="IH22" s="77"/>
      <c r="II22" s="78"/>
      <c r="IL22" s="116"/>
      <c r="IM22" s="15">
        <v>15</v>
      </c>
      <c r="IN22" s="76"/>
      <c r="IO22" s="479"/>
      <c r="IP22" s="76"/>
      <c r="IQ22" s="77"/>
      <c r="IR22" s="78"/>
      <c r="IU22" s="116"/>
      <c r="IV22" s="15">
        <v>15</v>
      </c>
      <c r="IW22" s="101"/>
      <c r="IX22" s="455"/>
      <c r="IY22" s="101"/>
      <c r="IZ22" s="104"/>
      <c r="JA22" s="78"/>
      <c r="JD22" s="116"/>
      <c r="JE22" s="15">
        <v>15</v>
      </c>
      <c r="JF22" s="101"/>
      <c r="JG22" s="455"/>
      <c r="JH22" s="101"/>
      <c r="JI22" s="104"/>
      <c r="JJ22" s="78"/>
      <c r="JM22" s="116"/>
      <c r="JN22" s="15">
        <v>15</v>
      </c>
      <c r="JO22" s="101"/>
      <c r="JP22" s="455"/>
      <c r="JQ22" s="101"/>
      <c r="JR22" s="104"/>
      <c r="JS22" s="78"/>
      <c r="JV22" s="116"/>
      <c r="JW22" s="15">
        <v>15</v>
      </c>
      <c r="JX22" s="101"/>
      <c r="JY22" s="455"/>
      <c r="JZ22" s="101"/>
      <c r="KA22" s="104"/>
      <c r="KB22" s="78"/>
      <c r="KE22" s="116"/>
      <c r="KF22" s="15">
        <v>15</v>
      </c>
      <c r="KG22" s="101"/>
      <c r="KH22" s="455"/>
      <c r="KI22" s="101"/>
      <c r="KJ22" s="104"/>
      <c r="KK22" s="78"/>
      <c r="KN22" s="116"/>
      <c r="KO22" s="15">
        <v>15</v>
      </c>
      <c r="KP22" s="547"/>
      <c r="KQ22" s="455"/>
      <c r="KR22" s="547"/>
      <c r="KS22" s="104"/>
      <c r="KT22" s="78"/>
      <c r="KW22" s="116"/>
      <c r="KX22" s="15">
        <v>15</v>
      </c>
      <c r="KY22" s="547"/>
      <c r="KZ22" s="455"/>
      <c r="LA22" s="547"/>
      <c r="LB22" s="104"/>
      <c r="LC22" s="78"/>
      <c r="LF22" s="116"/>
      <c r="LG22" s="15">
        <v>15</v>
      </c>
      <c r="LH22" s="101"/>
      <c r="LI22" s="455"/>
      <c r="LJ22" s="101"/>
      <c r="LK22" s="104"/>
      <c r="LL22" s="78"/>
      <c r="LO22" s="116"/>
      <c r="LP22" s="15">
        <v>15</v>
      </c>
      <c r="LQ22" s="547"/>
      <c r="LR22" s="455"/>
      <c r="LS22" s="443"/>
      <c r="LT22" s="442"/>
      <c r="LU22" s="78"/>
      <c r="LX22" s="116"/>
      <c r="LY22" s="15">
        <v>15</v>
      </c>
      <c r="LZ22" s="101"/>
      <c r="MA22" s="455"/>
      <c r="MB22" s="101"/>
      <c r="MC22" s="104"/>
      <c r="MD22" s="78"/>
      <c r="MG22" s="116"/>
      <c r="MH22" s="15">
        <v>15</v>
      </c>
      <c r="MI22" s="101"/>
      <c r="MJ22" s="455"/>
      <c r="MK22" s="101"/>
      <c r="ML22" s="104"/>
      <c r="MM22" s="78"/>
      <c r="MP22" s="116"/>
      <c r="MQ22" s="15">
        <v>15</v>
      </c>
      <c r="MR22" s="101"/>
      <c r="MS22" s="455"/>
      <c r="MT22" s="101"/>
      <c r="MU22" s="104"/>
      <c r="MV22" s="78"/>
      <c r="MY22" s="116"/>
      <c r="MZ22" s="15">
        <v>15</v>
      </c>
      <c r="NA22" s="101"/>
      <c r="NB22" s="455"/>
      <c r="NC22" s="101"/>
      <c r="ND22" s="104"/>
      <c r="NE22" s="78"/>
      <c r="NH22" s="116"/>
      <c r="NI22" s="15">
        <v>15</v>
      </c>
      <c r="NJ22" s="359"/>
      <c r="NK22" s="461"/>
      <c r="NL22" s="359"/>
      <c r="NM22" s="442"/>
      <c r="NN22" s="343"/>
      <c r="NQ22" s="103"/>
      <c r="NR22" s="15">
        <v>15</v>
      </c>
      <c r="NS22" s="101"/>
      <c r="NT22" s="455"/>
      <c r="NU22" s="101"/>
      <c r="NV22" s="104"/>
      <c r="NW22" s="78"/>
      <c r="NZ22" s="116"/>
      <c r="OA22" s="15">
        <v>15</v>
      </c>
      <c r="OB22" s="101"/>
      <c r="OC22" s="455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55"/>
      <c r="OV22" s="101"/>
      <c r="OW22" s="104"/>
      <c r="OX22" s="78"/>
      <c r="PA22" s="116"/>
      <c r="PB22" s="15">
        <v>15</v>
      </c>
      <c r="PC22" s="101"/>
      <c r="PD22" s="455"/>
      <c r="PE22" s="101"/>
      <c r="PF22" s="104"/>
      <c r="PG22" s="78"/>
      <c r="PJ22" s="116"/>
      <c r="PK22" s="15">
        <v>15</v>
      </c>
      <c r="PL22" s="101"/>
      <c r="PM22" s="455"/>
      <c r="PN22" s="101"/>
      <c r="PO22" s="104"/>
      <c r="PP22" s="78"/>
      <c r="PS22" s="116"/>
      <c r="PT22" s="15">
        <v>15</v>
      </c>
      <c r="PU22" s="101"/>
      <c r="PV22" s="455"/>
      <c r="PW22" s="101"/>
      <c r="PX22" s="104"/>
      <c r="PY22" s="533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46"/>
      <c r="RP22" s="215"/>
      <c r="RQ22" s="537"/>
      <c r="RR22" s="536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>
        <f t="shared" ref="B23:H23" si="19">FZ5</f>
        <v>0</v>
      </c>
      <c r="C23" s="84">
        <f>GB5</f>
        <v>0</v>
      </c>
      <c r="D23" s="112">
        <f>GB5</f>
        <v>0</v>
      </c>
      <c r="E23" s="151">
        <f t="shared" si="19"/>
        <v>0</v>
      </c>
      <c r="F23" s="95">
        <f t="shared" si="19"/>
        <v>0</v>
      </c>
      <c r="G23" s="81">
        <f t="shared" si="19"/>
        <v>0</v>
      </c>
      <c r="H23" s="49">
        <f t="shared" si="19"/>
        <v>0</v>
      </c>
      <c r="I23" s="115">
        <f>F23-H23</f>
        <v>0</v>
      </c>
      <c r="L23" s="116"/>
      <c r="M23" s="15">
        <v>16</v>
      </c>
      <c r="N23" s="101">
        <v>906.5</v>
      </c>
      <c r="O23" s="455">
        <v>43958</v>
      </c>
      <c r="P23" s="101">
        <v>906.5</v>
      </c>
      <c r="Q23" s="104" t="s">
        <v>250</v>
      </c>
      <c r="R23" s="78">
        <v>42</v>
      </c>
      <c r="U23" s="116"/>
      <c r="V23" s="15">
        <v>16</v>
      </c>
      <c r="W23" s="359">
        <v>931.52</v>
      </c>
      <c r="X23" s="461">
        <v>43960</v>
      </c>
      <c r="Y23" s="359">
        <v>931.52</v>
      </c>
      <c r="Z23" s="539" t="s">
        <v>256</v>
      </c>
      <c r="AA23" s="343">
        <v>36</v>
      </c>
      <c r="AD23" s="116"/>
      <c r="AE23" s="15">
        <v>16</v>
      </c>
      <c r="AF23" s="101">
        <v>899.9</v>
      </c>
      <c r="AG23" s="455">
        <v>43959</v>
      </c>
      <c r="AH23" s="101">
        <v>899.9</v>
      </c>
      <c r="AI23" s="104" t="s">
        <v>254</v>
      </c>
      <c r="AJ23" s="78">
        <v>36</v>
      </c>
      <c r="AM23" s="116"/>
      <c r="AN23" s="15">
        <v>16</v>
      </c>
      <c r="AO23" s="443">
        <v>899.5</v>
      </c>
      <c r="AP23" s="461">
        <v>43960</v>
      </c>
      <c r="AQ23" s="443">
        <v>899.5</v>
      </c>
      <c r="AR23" s="442" t="s">
        <v>258</v>
      </c>
      <c r="AS23" s="343">
        <v>36</v>
      </c>
      <c r="AV23" s="116"/>
      <c r="AW23" s="15">
        <v>16</v>
      </c>
      <c r="AX23" s="101">
        <v>517.5</v>
      </c>
      <c r="AY23" s="151">
        <v>43963</v>
      </c>
      <c r="AZ23" s="101">
        <v>517.5</v>
      </c>
      <c r="BA23" s="104" t="s">
        <v>264</v>
      </c>
      <c r="BB23" s="533">
        <v>36</v>
      </c>
      <c r="BE23" s="116"/>
      <c r="BF23" s="15">
        <v>16</v>
      </c>
      <c r="BG23" s="101">
        <v>941.2</v>
      </c>
      <c r="BH23" s="151">
        <v>43964</v>
      </c>
      <c r="BI23" s="101">
        <v>941.2</v>
      </c>
      <c r="BJ23" s="104" t="s">
        <v>266</v>
      </c>
      <c r="BK23" s="533">
        <v>34</v>
      </c>
      <c r="BN23" s="116"/>
      <c r="BO23" s="15">
        <v>16</v>
      </c>
      <c r="BP23" s="101">
        <v>994</v>
      </c>
      <c r="BQ23" s="534">
        <v>43965</v>
      </c>
      <c r="BR23" s="101">
        <v>994</v>
      </c>
      <c r="BS23" s="537" t="s">
        <v>270</v>
      </c>
      <c r="BT23" s="536">
        <v>32</v>
      </c>
      <c r="BW23" s="116"/>
      <c r="BX23" s="15">
        <v>16</v>
      </c>
      <c r="BY23" s="101">
        <v>913.5</v>
      </c>
      <c r="BZ23" s="534">
        <v>43965</v>
      </c>
      <c r="CA23" s="101">
        <v>913.5</v>
      </c>
      <c r="CB23" s="549" t="s">
        <v>268</v>
      </c>
      <c r="CC23" s="536">
        <v>32</v>
      </c>
      <c r="CF23" s="116"/>
      <c r="CG23" s="15">
        <v>16</v>
      </c>
      <c r="CH23" s="359">
        <v>882.7</v>
      </c>
      <c r="CI23" s="534">
        <v>43966</v>
      </c>
      <c r="CJ23" s="359">
        <v>882.7</v>
      </c>
      <c r="CK23" s="537" t="s">
        <v>273</v>
      </c>
      <c r="CL23" s="536">
        <v>28</v>
      </c>
      <c r="CO23" s="116"/>
      <c r="CP23" s="15">
        <v>16</v>
      </c>
      <c r="CQ23" s="101">
        <v>922</v>
      </c>
      <c r="CR23" s="455">
        <v>43970</v>
      </c>
      <c r="CS23" s="101">
        <v>922</v>
      </c>
      <c r="CT23" s="104" t="s">
        <v>280</v>
      </c>
      <c r="CU23" s="78">
        <v>27</v>
      </c>
      <c r="CX23" s="116"/>
      <c r="CY23" s="15">
        <v>16</v>
      </c>
      <c r="CZ23" s="101">
        <v>847.3</v>
      </c>
      <c r="DA23" s="534">
        <v>43972</v>
      </c>
      <c r="DB23" s="101">
        <v>847.3</v>
      </c>
      <c r="DC23" s="537" t="s">
        <v>287</v>
      </c>
      <c r="DD23" s="536">
        <v>27</v>
      </c>
      <c r="DG23" s="116"/>
      <c r="DH23" s="15">
        <v>16</v>
      </c>
      <c r="DI23" s="101">
        <v>903.6</v>
      </c>
      <c r="DJ23" s="534">
        <v>43972</v>
      </c>
      <c r="DK23" s="101">
        <v>903.6</v>
      </c>
      <c r="DL23" s="537" t="s">
        <v>289</v>
      </c>
      <c r="DM23" s="536">
        <v>27</v>
      </c>
      <c r="DP23" s="116"/>
      <c r="DQ23" s="15">
        <v>16</v>
      </c>
      <c r="DR23" s="76">
        <v>911.7</v>
      </c>
      <c r="DS23" s="479">
        <v>43974</v>
      </c>
      <c r="DT23" s="76">
        <v>911.7</v>
      </c>
      <c r="DU23" s="77" t="s">
        <v>292</v>
      </c>
      <c r="DV23" s="78">
        <v>27</v>
      </c>
      <c r="DY23" s="116"/>
      <c r="DZ23" s="15">
        <v>16</v>
      </c>
      <c r="EA23" s="76">
        <v>910.5</v>
      </c>
      <c r="EB23" s="479">
        <v>43978</v>
      </c>
      <c r="EC23" s="76">
        <v>910.5</v>
      </c>
      <c r="ED23" s="342" t="s">
        <v>301</v>
      </c>
      <c r="EE23" s="78">
        <v>27</v>
      </c>
      <c r="EH23" s="116"/>
      <c r="EI23" s="15">
        <v>16</v>
      </c>
      <c r="EJ23" s="359">
        <v>887.2</v>
      </c>
      <c r="EK23" s="461">
        <v>43978</v>
      </c>
      <c r="EL23" s="359">
        <v>887.2</v>
      </c>
      <c r="EM23" s="342" t="s">
        <v>299</v>
      </c>
      <c r="EN23" s="343">
        <v>27</v>
      </c>
      <c r="EQ23" s="116"/>
      <c r="ER23" s="15">
        <v>16</v>
      </c>
      <c r="ES23" s="101">
        <v>926.2</v>
      </c>
      <c r="ET23" s="455">
        <v>43979</v>
      </c>
      <c r="EU23" s="101">
        <v>926.2</v>
      </c>
      <c r="EV23" s="77" t="s">
        <v>303</v>
      </c>
      <c r="EW23" s="78">
        <v>26.5</v>
      </c>
      <c r="EZ23" s="116"/>
      <c r="FA23" s="15">
        <v>16</v>
      </c>
      <c r="FB23" s="101">
        <v>863.6</v>
      </c>
      <c r="FC23" s="455">
        <v>43980</v>
      </c>
      <c r="FD23" s="101">
        <v>863.6</v>
      </c>
      <c r="FE23" s="77" t="s">
        <v>306</v>
      </c>
      <c r="FF23" s="78">
        <v>27</v>
      </c>
      <c r="FI23" s="116"/>
      <c r="FJ23" s="15">
        <v>16</v>
      </c>
      <c r="FK23" s="76">
        <v>923</v>
      </c>
      <c r="FL23" s="479">
        <v>43981</v>
      </c>
      <c r="FM23" s="76">
        <v>923</v>
      </c>
      <c r="FN23" s="77" t="s">
        <v>308</v>
      </c>
      <c r="FO23" s="78">
        <v>28</v>
      </c>
      <c r="FR23" s="116"/>
      <c r="FS23" s="15"/>
      <c r="FT23" s="76"/>
      <c r="FU23" s="455"/>
      <c r="FV23" s="76"/>
      <c r="FW23" s="104"/>
      <c r="FX23" s="78"/>
      <c r="GA23" s="116"/>
      <c r="GB23" s="15">
        <v>16</v>
      </c>
      <c r="GC23" s="101"/>
      <c r="GD23" s="455"/>
      <c r="GE23" s="101"/>
      <c r="GF23" s="104"/>
      <c r="GG23" s="78"/>
      <c r="GJ23" s="116"/>
      <c r="GK23" s="15">
        <v>16</v>
      </c>
      <c r="GL23" s="101"/>
      <c r="GM23" s="455"/>
      <c r="GN23" s="101"/>
      <c r="GO23" s="104"/>
      <c r="GP23" s="78"/>
      <c r="GS23" s="116"/>
      <c r="GT23" s="15">
        <v>16</v>
      </c>
      <c r="GU23" s="359"/>
      <c r="GV23" s="461"/>
      <c r="GW23" s="359"/>
      <c r="GX23" s="539"/>
      <c r="GY23" s="343"/>
      <c r="HB23" s="103"/>
      <c r="HC23" s="15">
        <v>16</v>
      </c>
      <c r="HD23" s="76"/>
      <c r="HE23" s="479"/>
      <c r="HF23" s="76"/>
      <c r="HG23" s="77"/>
      <c r="HH23" s="78"/>
      <c r="HK23" s="116"/>
      <c r="HL23" s="15">
        <v>16</v>
      </c>
      <c r="HM23" s="101"/>
      <c r="HN23" s="88"/>
      <c r="HO23" s="101"/>
      <c r="HP23" s="541"/>
      <c r="HQ23" s="78"/>
      <c r="HR23" s="115"/>
      <c r="HS23" s="76"/>
      <c r="HT23" s="116"/>
      <c r="HU23" s="15">
        <v>16</v>
      </c>
      <c r="HV23" s="101"/>
      <c r="HW23" s="479"/>
      <c r="HX23" s="101"/>
      <c r="HY23" s="77"/>
      <c r="HZ23" s="78"/>
      <c r="IC23" s="116"/>
      <c r="ID23" s="15">
        <v>16</v>
      </c>
      <c r="IE23" s="101"/>
      <c r="IF23" s="455"/>
      <c r="IG23" s="101"/>
      <c r="IH23" s="77"/>
      <c r="II23" s="78"/>
      <c r="IL23" s="116"/>
      <c r="IM23" s="15">
        <v>16</v>
      </c>
      <c r="IN23" s="76"/>
      <c r="IO23" s="479"/>
      <c r="IP23" s="76"/>
      <c r="IQ23" s="77"/>
      <c r="IR23" s="78"/>
      <c r="IU23" s="116"/>
      <c r="IV23" s="15">
        <v>16</v>
      </c>
      <c r="IW23" s="101"/>
      <c r="IX23" s="455"/>
      <c r="IY23" s="101"/>
      <c r="IZ23" s="104"/>
      <c r="JA23" s="78"/>
      <c r="JD23" s="116"/>
      <c r="JE23" s="15">
        <v>16</v>
      </c>
      <c r="JF23" s="101"/>
      <c r="JG23" s="455"/>
      <c r="JH23" s="101"/>
      <c r="JI23" s="104"/>
      <c r="JJ23" s="78"/>
      <c r="JM23" s="116"/>
      <c r="JN23" s="15">
        <v>16</v>
      </c>
      <c r="JO23" s="101"/>
      <c r="JP23" s="455"/>
      <c r="JQ23" s="101"/>
      <c r="JR23" s="104"/>
      <c r="JS23" s="78"/>
      <c r="JV23" s="116"/>
      <c r="JW23" s="15">
        <v>16</v>
      </c>
      <c r="JX23" s="101"/>
      <c r="JY23" s="455"/>
      <c r="JZ23" s="101"/>
      <c r="KA23" s="104"/>
      <c r="KB23" s="78"/>
      <c r="KE23" s="116"/>
      <c r="KF23" s="15">
        <v>16</v>
      </c>
      <c r="KG23" s="101"/>
      <c r="KH23" s="455"/>
      <c r="KI23" s="101"/>
      <c r="KJ23" s="104"/>
      <c r="KK23" s="78"/>
      <c r="KN23" s="116"/>
      <c r="KO23" s="15">
        <v>16</v>
      </c>
      <c r="KP23" s="547"/>
      <c r="KQ23" s="455"/>
      <c r="KR23" s="547"/>
      <c r="KS23" s="104"/>
      <c r="KT23" s="78"/>
      <c r="KW23" s="116"/>
      <c r="KX23" s="15">
        <v>16</v>
      </c>
      <c r="KY23" s="547"/>
      <c r="KZ23" s="455"/>
      <c r="LA23" s="547"/>
      <c r="LB23" s="104"/>
      <c r="LC23" s="78"/>
      <c r="LF23" s="116"/>
      <c r="LG23" s="15">
        <v>16</v>
      </c>
      <c r="LH23" s="101"/>
      <c r="LI23" s="455"/>
      <c r="LJ23" s="101"/>
      <c r="LK23" s="104"/>
      <c r="LL23" s="78"/>
      <c r="LO23" s="116"/>
      <c r="LP23" s="15">
        <v>16</v>
      </c>
      <c r="LQ23" s="547"/>
      <c r="LR23" s="455"/>
      <c r="LS23" s="443"/>
      <c r="LT23" s="442"/>
      <c r="LU23" s="78"/>
      <c r="LX23" s="116"/>
      <c r="LY23" s="15">
        <v>16</v>
      </c>
      <c r="LZ23" s="101"/>
      <c r="MA23" s="455"/>
      <c r="MB23" s="101"/>
      <c r="MC23" s="104"/>
      <c r="MD23" s="78"/>
      <c r="MG23" s="116"/>
      <c r="MH23" s="15">
        <v>16</v>
      </c>
      <c r="MI23" s="101"/>
      <c r="MJ23" s="455"/>
      <c r="MK23" s="101"/>
      <c r="ML23" s="104"/>
      <c r="MM23" s="78"/>
      <c r="MP23" s="116"/>
      <c r="MQ23" s="15">
        <v>16</v>
      </c>
      <c r="MR23" s="101"/>
      <c r="MS23" s="455"/>
      <c r="MT23" s="101"/>
      <c r="MU23" s="104"/>
      <c r="MV23" s="78"/>
      <c r="MY23" s="116"/>
      <c r="MZ23" s="15">
        <v>16</v>
      </c>
      <c r="NA23" s="101"/>
      <c r="NB23" s="455"/>
      <c r="NC23" s="101"/>
      <c r="ND23" s="104"/>
      <c r="NE23" s="78"/>
      <c r="NH23" s="116"/>
      <c r="NI23" s="15">
        <v>16</v>
      </c>
      <c r="NJ23" s="359"/>
      <c r="NK23" s="461"/>
      <c r="NL23" s="359"/>
      <c r="NM23" s="442"/>
      <c r="NN23" s="343"/>
      <c r="NQ23" s="103"/>
      <c r="NR23" s="15">
        <v>16</v>
      </c>
      <c r="NS23" s="101"/>
      <c r="NT23" s="455"/>
      <c r="NU23" s="101"/>
      <c r="NV23" s="104"/>
      <c r="NW23" s="78"/>
      <c r="NZ23" s="116"/>
      <c r="OA23" s="15">
        <v>16</v>
      </c>
      <c r="OB23" s="101"/>
      <c r="OC23" s="455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55"/>
      <c r="OV23" s="101"/>
      <c r="OW23" s="104"/>
      <c r="OX23" s="78"/>
      <c r="PA23" s="116"/>
      <c r="PB23" s="15">
        <v>16</v>
      </c>
      <c r="PC23" s="101"/>
      <c r="PD23" s="455"/>
      <c r="PE23" s="101"/>
      <c r="PF23" s="104"/>
      <c r="PG23" s="78"/>
      <c r="PJ23" s="116"/>
      <c r="PK23" s="15">
        <v>16</v>
      </c>
      <c r="PL23" s="101"/>
      <c r="PM23" s="455"/>
      <c r="PN23" s="101"/>
      <c r="PO23" s="104"/>
      <c r="PP23" s="78"/>
      <c r="PS23" s="116"/>
      <c r="PT23" s="15">
        <v>16</v>
      </c>
      <c r="PU23" s="101"/>
      <c r="PV23" s="455"/>
      <c r="PW23" s="101"/>
      <c r="PX23" s="104"/>
      <c r="PY23" s="533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46"/>
      <c r="RP23" s="215"/>
      <c r="RQ23" s="537"/>
      <c r="RR23" s="536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>
        <f t="shared" ref="B24:I24" si="20">GI5</f>
        <v>0</v>
      </c>
      <c r="C24" s="84">
        <f t="shared" si="20"/>
        <v>0</v>
      </c>
      <c r="D24" s="112">
        <f t="shared" si="20"/>
        <v>0</v>
      </c>
      <c r="E24" s="151">
        <f t="shared" si="20"/>
        <v>0</v>
      </c>
      <c r="F24" s="95">
        <f t="shared" si="20"/>
        <v>0</v>
      </c>
      <c r="G24" s="81">
        <f t="shared" si="20"/>
        <v>0</v>
      </c>
      <c r="H24" s="49">
        <f t="shared" si="20"/>
        <v>0</v>
      </c>
      <c r="I24" s="115">
        <f t="shared" si="20"/>
        <v>0</v>
      </c>
      <c r="L24" s="116"/>
      <c r="M24" s="15">
        <v>17</v>
      </c>
      <c r="N24" s="101">
        <v>963</v>
      </c>
      <c r="O24" s="455">
        <v>43958</v>
      </c>
      <c r="P24" s="101">
        <v>963</v>
      </c>
      <c r="Q24" s="104" t="s">
        <v>250</v>
      </c>
      <c r="R24" s="78">
        <v>42</v>
      </c>
      <c r="U24" s="116"/>
      <c r="V24" s="15">
        <v>17</v>
      </c>
      <c r="W24" s="359">
        <v>988.21</v>
      </c>
      <c r="X24" s="461">
        <v>43960</v>
      </c>
      <c r="Y24" s="359">
        <v>988.21</v>
      </c>
      <c r="Z24" s="539" t="s">
        <v>256</v>
      </c>
      <c r="AA24" s="343">
        <v>36</v>
      </c>
      <c r="AD24" s="116"/>
      <c r="AE24" s="15">
        <v>17</v>
      </c>
      <c r="AF24" s="101">
        <v>893.6</v>
      </c>
      <c r="AG24" s="455">
        <v>43959</v>
      </c>
      <c r="AH24" s="101">
        <v>893.6</v>
      </c>
      <c r="AI24" s="104" t="s">
        <v>254</v>
      </c>
      <c r="AJ24" s="78">
        <v>36</v>
      </c>
      <c r="AM24" s="116"/>
      <c r="AN24" s="15">
        <v>17</v>
      </c>
      <c r="AO24" s="443">
        <v>912.6</v>
      </c>
      <c r="AP24" s="461">
        <v>43960</v>
      </c>
      <c r="AQ24" s="443">
        <v>912.6</v>
      </c>
      <c r="AR24" s="442" t="s">
        <v>258</v>
      </c>
      <c r="AS24" s="343">
        <v>36</v>
      </c>
      <c r="AV24" s="116"/>
      <c r="AW24" s="15">
        <v>17</v>
      </c>
      <c r="AX24" s="101">
        <v>976</v>
      </c>
      <c r="AY24" s="151">
        <v>43963</v>
      </c>
      <c r="AZ24" s="101">
        <v>976</v>
      </c>
      <c r="BA24" s="104" t="s">
        <v>264</v>
      </c>
      <c r="BB24" s="533">
        <v>36</v>
      </c>
      <c r="BE24" s="116"/>
      <c r="BF24" s="15">
        <v>17</v>
      </c>
      <c r="BG24" s="101">
        <v>882.7</v>
      </c>
      <c r="BH24" s="151">
        <v>43964</v>
      </c>
      <c r="BI24" s="101">
        <v>882.7</v>
      </c>
      <c r="BJ24" s="104" t="s">
        <v>266</v>
      </c>
      <c r="BK24" s="533">
        <v>34</v>
      </c>
      <c r="BN24" s="116"/>
      <c r="BO24" s="15">
        <v>17</v>
      </c>
      <c r="BP24" s="101">
        <v>955.5</v>
      </c>
      <c r="BQ24" s="534">
        <v>43965</v>
      </c>
      <c r="BR24" s="101">
        <v>955.5</v>
      </c>
      <c r="BS24" s="537" t="s">
        <v>270</v>
      </c>
      <c r="BT24" s="536">
        <v>32</v>
      </c>
      <c r="BW24" s="116"/>
      <c r="BX24" s="15">
        <v>17</v>
      </c>
      <c r="BY24" s="101">
        <v>935.3</v>
      </c>
      <c r="BZ24" s="534">
        <v>43965</v>
      </c>
      <c r="CA24" s="101">
        <v>935.3</v>
      </c>
      <c r="CB24" s="549" t="s">
        <v>268</v>
      </c>
      <c r="CC24" s="536">
        <v>32</v>
      </c>
      <c r="CF24" s="116"/>
      <c r="CG24" s="15">
        <v>17</v>
      </c>
      <c r="CH24" s="359">
        <v>923.5</v>
      </c>
      <c r="CI24" s="534">
        <v>43966</v>
      </c>
      <c r="CJ24" s="359">
        <v>923.5</v>
      </c>
      <c r="CK24" s="537" t="s">
        <v>273</v>
      </c>
      <c r="CL24" s="536">
        <v>28</v>
      </c>
      <c r="CO24" s="116"/>
      <c r="CP24" s="15">
        <v>17</v>
      </c>
      <c r="CQ24" s="101">
        <v>907</v>
      </c>
      <c r="CR24" s="455">
        <v>43970</v>
      </c>
      <c r="CS24" s="101">
        <v>907</v>
      </c>
      <c r="CT24" s="104" t="s">
        <v>280</v>
      </c>
      <c r="CU24" s="78">
        <v>27</v>
      </c>
      <c r="CX24" s="116"/>
      <c r="CY24" s="15">
        <v>17</v>
      </c>
      <c r="CZ24" s="101">
        <v>933.5</v>
      </c>
      <c r="DA24" s="534">
        <v>43972</v>
      </c>
      <c r="DB24" s="101">
        <v>933.5</v>
      </c>
      <c r="DC24" s="537" t="s">
        <v>287</v>
      </c>
      <c r="DD24" s="536">
        <v>27</v>
      </c>
      <c r="DG24" s="116"/>
      <c r="DH24" s="15">
        <v>17</v>
      </c>
      <c r="DI24" s="101">
        <v>903.6</v>
      </c>
      <c r="DJ24" s="534">
        <v>43972</v>
      </c>
      <c r="DK24" s="101">
        <v>903.6</v>
      </c>
      <c r="DL24" s="537" t="s">
        <v>289</v>
      </c>
      <c r="DM24" s="536">
        <v>27</v>
      </c>
      <c r="DP24" s="116"/>
      <c r="DQ24" s="15">
        <v>17</v>
      </c>
      <c r="DR24" s="76">
        <v>843.7</v>
      </c>
      <c r="DS24" s="479">
        <v>43974</v>
      </c>
      <c r="DT24" s="76">
        <v>843.7</v>
      </c>
      <c r="DU24" s="77" t="s">
        <v>292</v>
      </c>
      <c r="DV24" s="78">
        <v>27</v>
      </c>
      <c r="DY24" s="116"/>
      <c r="DZ24" s="15">
        <v>17</v>
      </c>
      <c r="EA24" s="76">
        <v>883</v>
      </c>
      <c r="EB24" s="479">
        <v>43978</v>
      </c>
      <c r="EC24" s="76">
        <v>883</v>
      </c>
      <c r="ED24" s="342" t="s">
        <v>301</v>
      </c>
      <c r="EE24" s="78">
        <v>27</v>
      </c>
      <c r="EH24" s="116"/>
      <c r="EI24" s="15">
        <v>17</v>
      </c>
      <c r="EJ24" s="359">
        <v>851.8</v>
      </c>
      <c r="EK24" s="461">
        <v>43978</v>
      </c>
      <c r="EL24" s="359">
        <v>851.8</v>
      </c>
      <c r="EM24" s="342" t="s">
        <v>299</v>
      </c>
      <c r="EN24" s="343">
        <v>27</v>
      </c>
      <c r="EQ24" s="116"/>
      <c r="ER24" s="15">
        <v>17</v>
      </c>
      <c r="ES24" s="101">
        <v>880.9</v>
      </c>
      <c r="ET24" s="455">
        <v>43979</v>
      </c>
      <c r="EU24" s="101">
        <v>880.9</v>
      </c>
      <c r="EV24" s="77" t="s">
        <v>303</v>
      </c>
      <c r="EW24" s="78">
        <v>26.5</v>
      </c>
      <c r="EZ24" s="116"/>
      <c r="FA24" s="15">
        <v>17</v>
      </c>
      <c r="FB24" s="101">
        <v>857.3</v>
      </c>
      <c r="FC24" s="455">
        <v>43980</v>
      </c>
      <c r="FD24" s="101">
        <v>857.3</v>
      </c>
      <c r="FE24" s="77" t="s">
        <v>306</v>
      </c>
      <c r="FF24" s="78">
        <v>27</v>
      </c>
      <c r="FI24" s="116"/>
      <c r="FJ24" s="15">
        <v>17</v>
      </c>
      <c r="FK24" s="76">
        <v>920</v>
      </c>
      <c r="FL24" s="479">
        <v>43981</v>
      </c>
      <c r="FM24" s="76">
        <v>920</v>
      </c>
      <c r="FN24" s="77" t="s">
        <v>308</v>
      </c>
      <c r="FO24" s="78">
        <v>28</v>
      </c>
      <c r="FR24" s="116"/>
      <c r="FS24" s="15"/>
      <c r="FT24" s="76"/>
      <c r="FU24" s="455"/>
      <c r="FV24" s="76"/>
      <c r="FW24" s="104"/>
      <c r="FX24" s="78"/>
      <c r="GA24" s="116"/>
      <c r="GB24" s="15">
        <v>17</v>
      </c>
      <c r="GC24" s="101"/>
      <c r="GD24" s="455"/>
      <c r="GE24" s="101"/>
      <c r="GF24" s="104"/>
      <c r="GG24" s="78"/>
      <c r="GJ24" s="116"/>
      <c r="GK24" s="15">
        <v>17</v>
      </c>
      <c r="GL24" s="101"/>
      <c r="GM24" s="455"/>
      <c r="GN24" s="101"/>
      <c r="GO24" s="104"/>
      <c r="GP24" s="78"/>
      <c r="GS24" s="116"/>
      <c r="GT24" s="15">
        <v>17</v>
      </c>
      <c r="GU24" s="359"/>
      <c r="GV24" s="461"/>
      <c r="GW24" s="359"/>
      <c r="GX24" s="539"/>
      <c r="GY24" s="343"/>
      <c r="HB24" s="116"/>
      <c r="HC24" s="15">
        <v>17</v>
      </c>
      <c r="HD24" s="76"/>
      <c r="HE24" s="479"/>
      <c r="HF24" s="76"/>
      <c r="HG24" s="77"/>
      <c r="HH24" s="78"/>
      <c r="HK24" s="116"/>
      <c r="HL24" s="15">
        <v>17</v>
      </c>
      <c r="HM24" s="101"/>
      <c r="HN24" s="88"/>
      <c r="HO24" s="101"/>
      <c r="HP24" s="541"/>
      <c r="HQ24" s="78"/>
      <c r="HS24" s="76"/>
      <c r="HT24" s="116"/>
      <c r="HU24" s="15">
        <v>17</v>
      </c>
      <c r="HV24" s="101"/>
      <c r="HW24" s="479"/>
      <c r="HX24" s="101"/>
      <c r="HY24" s="77"/>
      <c r="HZ24" s="78"/>
      <c r="IC24" s="116"/>
      <c r="ID24" s="15">
        <v>17</v>
      </c>
      <c r="IE24" s="101"/>
      <c r="IF24" s="455"/>
      <c r="IG24" s="101"/>
      <c r="IH24" s="77"/>
      <c r="II24" s="78"/>
      <c r="IL24" s="116"/>
      <c r="IM24" s="15">
        <v>17</v>
      </c>
      <c r="IN24" s="76"/>
      <c r="IO24" s="479"/>
      <c r="IP24" s="76"/>
      <c r="IQ24" s="77"/>
      <c r="IR24" s="78"/>
      <c r="IU24" s="116"/>
      <c r="IV24" s="15">
        <v>17</v>
      </c>
      <c r="IW24" s="101"/>
      <c r="IX24" s="455"/>
      <c r="IY24" s="101"/>
      <c r="IZ24" s="104"/>
      <c r="JA24" s="78"/>
      <c r="JD24" s="116"/>
      <c r="JE24" s="15">
        <v>17</v>
      </c>
      <c r="JF24" s="101"/>
      <c r="JG24" s="455"/>
      <c r="JH24" s="101"/>
      <c r="JI24" s="104"/>
      <c r="JJ24" s="78"/>
      <c r="JM24" s="116"/>
      <c r="JN24" s="15">
        <v>17</v>
      </c>
      <c r="JO24" s="101"/>
      <c r="JP24" s="455"/>
      <c r="JQ24" s="101"/>
      <c r="JR24" s="104"/>
      <c r="JS24" s="78"/>
      <c r="JV24" s="116"/>
      <c r="JW24" s="15">
        <v>17</v>
      </c>
      <c r="JX24" s="101"/>
      <c r="JY24" s="455"/>
      <c r="JZ24" s="101"/>
      <c r="KA24" s="104"/>
      <c r="KB24" s="78"/>
      <c r="KE24" s="116"/>
      <c r="KF24" s="15">
        <v>17</v>
      </c>
      <c r="KG24" s="101"/>
      <c r="KH24" s="455"/>
      <c r="KI24" s="101"/>
      <c r="KJ24" s="104"/>
      <c r="KK24" s="78"/>
      <c r="KN24" s="116"/>
      <c r="KO24" s="15">
        <v>17</v>
      </c>
      <c r="KP24" s="547"/>
      <c r="KQ24" s="455"/>
      <c r="KR24" s="547"/>
      <c r="KS24" s="104"/>
      <c r="KT24" s="78"/>
      <c r="KW24" s="116"/>
      <c r="KX24" s="15">
        <v>17</v>
      </c>
      <c r="KY24" s="547"/>
      <c r="KZ24" s="455"/>
      <c r="LA24" s="547"/>
      <c r="LB24" s="104"/>
      <c r="LC24" s="78"/>
      <c r="LF24" s="116"/>
      <c r="LG24" s="15">
        <v>17</v>
      </c>
      <c r="LH24" s="101"/>
      <c r="LI24" s="455"/>
      <c r="LJ24" s="101"/>
      <c r="LK24" s="104"/>
      <c r="LL24" s="78"/>
      <c r="LO24" s="116"/>
      <c r="LP24" s="15">
        <v>17</v>
      </c>
      <c r="LQ24" s="547"/>
      <c r="LR24" s="455"/>
      <c r="LS24" s="443"/>
      <c r="LT24" s="442"/>
      <c r="LU24" s="78"/>
      <c r="LX24" s="116"/>
      <c r="LY24" s="15">
        <v>17</v>
      </c>
      <c r="LZ24" s="101"/>
      <c r="MA24" s="455"/>
      <c r="MB24" s="101"/>
      <c r="MC24" s="104"/>
      <c r="MD24" s="78"/>
      <c r="MG24" s="116"/>
      <c r="MH24" s="15">
        <v>17</v>
      </c>
      <c r="MI24" s="101"/>
      <c r="MJ24" s="455"/>
      <c r="MK24" s="101"/>
      <c r="ML24" s="104"/>
      <c r="MM24" s="78"/>
      <c r="MP24" s="116"/>
      <c r="MQ24" s="15">
        <v>17</v>
      </c>
      <c r="MR24" s="101"/>
      <c r="MS24" s="455"/>
      <c r="MT24" s="101"/>
      <c r="MU24" s="104"/>
      <c r="MV24" s="78"/>
      <c r="MY24" s="116"/>
      <c r="MZ24" s="15">
        <v>17</v>
      </c>
      <c r="NA24" s="101"/>
      <c r="NB24" s="455"/>
      <c r="NC24" s="101"/>
      <c r="ND24" s="104"/>
      <c r="NE24" s="78"/>
      <c r="NH24" s="116"/>
      <c r="NI24" s="15">
        <v>17</v>
      </c>
      <c r="NJ24" s="359"/>
      <c r="NK24" s="461"/>
      <c r="NL24" s="359"/>
      <c r="NM24" s="442"/>
      <c r="NN24" s="343"/>
      <c r="NQ24" s="103"/>
      <c r="NR24" s="15">
        <v>17</v>
      </c>
      <c r="NS24" s="101"/>
      <c r="NT24" s="455"/>
      <c r="NU24" s="101"/>
      <c r="NV24" s="104"/>
      <c r="NW24" s="78"/>
      <c r="NZ24" s="116"/>
      <c r="OA24" s="15">
        <v>17</v>
      </c>
      <c r="OB24" s="101"/>
      <c r="OC24" s="455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55"/>
      <c r="OV24" s="101"/>
      <c r="OW24" s="104"/>
      <c r="OX24" s="78"/>
      <c r="PA24" s="116"/>
      <c r="PB24" s="15">
        <v>17</v>
      </c>
      <c r="PC24" s="101"/>
      <c r="PD24" s="455"/>
      <c r="PE24" s="101"/>
      <c r="PF24" s="104"/>
      <c r="PG24" s="78"/>
      <c r="PJ24" s="116"/>
      <c r="PK24" s="15">
        <v>17</v>
      </c>
      <c r="PL24" s="101"/>
      <c r="PM24" s="455"/>
      <c r="PN24" s="101"/>
      <c r="PO24" s="104"/>
      <c r="PP24" s="78"/>
      <c r="PS24" s="116"/>
      <c r="PT24" s="15">
        <v>17</v>
      </c>
      <c r="PU24" s="101"/>
      <c r="PV24" s="455"/>
      <c r="PW24" s="101"/>
      <c r="PX24" s="104"/>
      <c r="PY24" s="533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46"/>
      <c r="RP24" s="215"/>
      <c r="RQ24" s="537"/>
      <c r="RR24" s="536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>
        <f t="shared" ref="B25:I25" si="21">GR5</f>
        <v>0</v>
      </c>
      <c r="C25" s="78">
        <f t="shared" si="21"/>
        <v>0</v>
      </c>
      <c r="D25" s="112">
        <f t="shared" si="21"/>
        <v>0</v>
      </c>
      <c r="E25" s="151">
        <f t="shared" si="21"/>
        <v>0</v>
      </c>
      <c r="F25" s="95">
        <f t="shared" si="21"/>
        <v>0</v>
      </c>
      <c r="G25" s="81">
        <f t="shared" si="21"/>
        <v>0</v>
      </c>
      <c r="H25" s="49">
        <f t="shared" si="21"/>
        <v>0</v>
      </c>
      <c r="I25" s="115">
        <f t="shared" si="21"/>
        <v>0</v>
      </c>
      <c r="L25" s="103"/>
      <c r="M25" s="15">
        <v>18</v>
      </c>
      <c r="N25" s="101">
        <v>937.5</v>
      </c>
      <c r="O25" s="455">
        <v>43958</v>
      </c>
      <c r="P25" s="101">
        <v>937.5</v>
      </c>
      <c r="Q25" s="104" t="s">
        <v>250</v>
      </c>
      <c r="R25" s="78">
        <v>42</v>
      </c>
      <c r="U25" s="283"/>
      <c r="V25" s="15">
        <v>18</v>
      </c>
      <c r="W25" s="359">
        <v>982.77</v>
      </c>
      <c r="X25" s="461">
        <v>43960</v>
      </c>
      <c r="Y25" s="359">
        <v>982.77</v>
      </c>
      <c r="Z25" s="539" t="s">
        <v>256</v>
      </c>
      <c r="AA25" s="343">
        <v>36</v>
      </c>
      <c r="AD25" s="103"/>
      <c r="AE25" s="15">
        <v>18</v>
      </c>
      <c r="AF25" s="101">
        <v>891.8</v>
      </c>
      <c r="AG25" s="455">
        <v>43959</v>
      </c>
      <c r="AH25" s="101">
        <v>891.8</v>
      </c>
      <c r="AI25" s="104" t="s">
        <v>254</v>
      </c>
      <c r="AJ25" s="78">
        <v>36</v>
      </c>
      <c r="AM25" s="103"/>
      <c r="AN25" s="15">
        <v>18</v>
      </c>
      <c r="AO25" s="443">
        <v>934.8</v>
      </c>
      <c r="AP25" s="461">
        <v>43960</v>
      </c>
      <c r="AQ25" s="443">
        <v>934.8</v>
      </c>
      <c r="AR25" s="442" t="s">
        <v>258</v>
      </c>
      <c r="AS25" s="343">
        <v>36</v>
      </c>
      <c r="AV25" s="103"/>
      <c r="AW25" s="15">
        <v>18</v>
      </c>
      <c r="AX25" s="101">
        <v>876.5</v>
      </c>
      <c r="AY25" s="151">
        <v>43963</v>
      </c>
      <c r="AZ25" s="101">
        <v>876.5</v>
      </c>
      <c r="BA25" s="104" t="s">
        <v>264</v>
      </c>
      <c r="BB25" s="533">
        <v>36</v>
      </c>
      <c r="BE25" s="103"/>
      <c r="BF25" s="15">
        <v>18</v>
      </c>
      <c r="BG25" s="101">
        <v>933.5</v>
      </c>
      <c r="BH25" s="151">
        <v>43964</v>
      </c>
      <c r="BI25" s="101">
        <v>933.5</v>
      </c>
      <c r="BJ25" s="104" t="s">
        <v>266</v>
      </c>
      <c r="BK25" s="533">
        <v>34</v>
      </c>
      <c r="BN25" s="116"/>
      <c r="BO25" s="15">
        <v>18</v>
      </c>
      <c r="BP25" s="101">
        <v>945.5</v>
      </c>
      <c r="BQ25" s="534">
        <v>43965</v>
      </c>
      <c r="BR25" s="101">
        <v>945.5</v>
      </c>
      <c r="BS25" s="537" t="s">
        <v>270</v>
      </c>
      <c r="BT25" s="536">
        <v>32</v>
      </c>
      <c r="BW25" s="103"/>
      <c r="BX25" s="15">
        <v>18</v>
      </c>
      <c r="BY25" s="101">
        <v>942.6</v>
      </c>
      <c r="BZ25" s="534">
        <v>43965</v>
      </c>
      <c r="CA25" s="101">
        <v>942.6</v>
      </c>
      <c r="CB25" s="549" t="s">
        <v>268</v>
      </c>
      <c r="CC25" s="536">
        <v>32</v>
      </c>
      <c r="CF25" s="103"/>
      <c r="CG25" s="15">
        <v>18</v>
      </c>
      <c r="CH25" s="359">
        <v>914.4</v>
      </c>
      <c r="CI25" s="534">
        <v>43966</v>
      </c>
      <c r="CJ25" s="359">
        <v>914.4</v>
      </c>
      <c r="CK25" s="537" t="s">
        <v>273</v>
      </c>
      <c r="CL25" s="536">
        <v>28</v>
      </c>
      <c r="CO25" s="103"/>
      <c r="CP25" s="15">
        <v>18</v>
      </c>
      <c r="CQ25" s="101">
        <v>951</v>
      </c>
      <c r="CR25" s="455">
        <v>43970</v>
      </c>
      <c r="CS25" s="101">
        <v>951</v>
      </c>
      <c r="CT25" s="104" t="s">
        <v>280</v>
      </c>
      <c r="CU25" s="78">
        <v>27</v>
      </c>
      <c r="CX25" s="103"/>
      <c r="CY25" s="15">
        <v>18</v>
      </c>
      <c r="CZ25" s="101">
        <v>928</v>
      </c>
      <c r="DA25" s="534">
        <v>43972</v>
      </c>
      <c r="DB25" s="101">
        <v>928</v>
      </c>
      <c r="DC25" s="537" t="s">
        <v>287</v>
      </c>
      <c r="DD25" s="536">
        <v>27</v>
      </c>
      <c r="DG25" s="103"/>
      <c r="DH25" s="15">
        <v>18</v>
      </c>
      <c r="DI25" s="101">
        <v>893.6</v>
      </c>
      <c r="DJ25" s="534">
        <v>43972</v>
      </c>
      <c r="DK25" s="101">
        <v>893.6</v>
      </c>
      <c r="DL25" s="537" t="s">
        <v>289</v>
      </c>
      <c r="DM25" s="536">
        <v>27</v>
      </c>
      <c r="DP25" s="103"/>
      <c r="DQ25" s="15">
        <v>18</v>
      </c>
      <c r="DR25" s="76">
        <v>867.3</v>
      </c>
      <c r="DS25" s="479">
        <v>43974</v>
      </c>
      <c r="DT25" s="76">
        <v>867.3</v>
      </c>
      <c r="DU25" s="77" t="s">
        <v>292</v>
      </c>
      <c r="DV25" s="78">
        <v>27</v>
      </c>
      <c r="DY25" s="103"/>
      <c r="DZ25" s="15">
        <v>18</v>
      </c>
      <c r="EA25" s="76">
        <v>920</v>
      </c>
      <c r="EB25" s="479">
        <v>43978</v>
      </c>
      <c r="EC25" s="76">
        <v>920</v>
      </c>
      <c r="ED25" s="342" t="s">
        <v>301</v>
      </c>
      <c r="EE25" s="78">
        <v>27</v>
      </c>
      <c r="EH25" s="103"/>
      <c r="EI25" s="15">
        <v>18</v>
      </c>
      <c r="EJ25" s="359">
        <v>817.4</v>
      </c>
      <c r="EK25" s="461">
        <v>43978</v>
      </c>
      <c r="EL25" s="359">
        <v>817.4</v>
      </c>
      <c r="EM25" s="342" t="s">
        <v>299</v>
      </c>
      <c r="EN25" s="343">
        <v>27</v>
      </c>
      <c r="EQ25" s="103"/>
      <c r="ER25" s="15">
        <v>18</v>
      </c>
      <c r="ES25" s="101">
        <v>889</v>
      </c>
      <c r="ET25" s="455">
        <v>43979</v>
      </c>
      <c r="EU25" s="101">
        <v>889</v>
      </c>
      <c r="EV25" s="77" t="s">
        <v>303</v>
      </c>
      <c r="EW25" s="78">
        <v>26.5</v>
      </c>
      <c r="EZ25" s="103"/>
      <c r="FA25" s="15">
        <v>18</v>
      </c>
      <c r="FB25" s="101">
        <v>881.8</v>
      </c>
      <c r="FC25" s="455">
        <v>43980</v>
      </c>
      <c r="FD25" s="101">
        <v>881.8</v>
      </c>
      <c r="FE25" s="77" t="s">
        <v>306</v>
      </c>
      <c r="FF25" s="78">
        <v>27</v>
      </c>
      <c r="FI25" s="103"/>
      <c r="FJ25" s="15">
        <v>18</v>
      </c>
      <c r="FK25" s="76">
        <v>952</v>
      </c>
      <c r="FL25" s="479">
        <v>43981</v>
      </c>
      <c r="FM25" s="76">
        <v>952</v>
      </c>
      <c r="FN25" s="77" t="s">
        <v>308</v>
      </c>
      <c r="FO25" s="78">
        <v>28</v>
      </c>
      <c r="FR25" s="103"/>
      <c r="FS25" s="15"/>
      <c r="FT25" s="76"/>
      <c r="FU25" s="455"/>
      <c r="FV25" s="76"/>
      <c r="FW25" s="104"/>
      <c r="FX25" s="78"/>
      <c r="GA25" s="103"/>
      <c r="GB25" s="15">
        <v>18</v>
      </c>
      <c r="GC25" s="101"/>
      <c r="GD25" s="455"/>
      <c r="GE25" s="101"/>
      <c r="GF25" s="104"/>
      <c r="GG25" s="78"/>
      <c r="GJ25" s="103"/>
      <c r="GK25" s="15">
        <v>18</v>
      </c>
      <c r="GL25" s="101"/>
      <c r="GM25" s="455"/>
      <c r="GN25" s="101"/>
      <c r="GO25" s="104"/>
      <c r="GP25" s="78"/>
      <c r="GS25" s="283"/>
      <c r="GT25" s="15">
        <v>18</v>
      </c>
      <c r="GU25" s="359"/>
      <c r="GV25" s="461"/>
      <c r="GW25" s="359"/>
      <c r="GX25" s="539"/>
      <c r="GY25" s="343"/>
      <c r="HB25" s="116"/>
      <c r="HC25" s="15">
        <v>18</v>
      </c>
      <c r="HD25" s="76"/>
      <c r="HE25" s="479"/>
      <c r="HF25" s="76"/>
      <c r="HG25" s="77"/>
      <c r="HH25" s="78"/>
      <c r="HK25" s="103"/>
      <c r="HL25" s="15">
        <v>18</v>
      </c>
      <c r="HM25" s="101"/>
      <c r="HN25" s="88"/>
      <c r="HO25" s="101"/>
      <c r="HP25" s="541"/>
      <c r="HQ25" s="78"/>
      <c r="HS25" s="76"/>
      <c r="HT25" s="103"/>
      <c r="HU25" s="15">
        <v>18</v>
      </c>
      <c r="HV25" s="101"/>
      <c r="HW25" s="479"/>
      <c r="HX25" s="101"/>
      <c r="HY25" s="77"/>
      <c r="HZ25" s="78"/>
      <c r="IC25" s="103"/>
      <c r="ID25" s="15">
        <v>18</v>
      </c>
      <c r="IE25" s="101"/>
      <c r="IF25" s="455"/>
      <c r="IG25" s="101"/>
      <c r="IH25" s="77"/>
      <c r="II25" s="78"/>
      <c r="IL25" s="103"/>
      <c r="IM25" s="15">
        <v>18</v>
      </c>
      <c r="IN25" s="76"/>
      <c r="IO25" s="479"/>
      <c r="IP25" s="76"/>
      <c r="IQ25" s="77"/>
      <c r="IR25" s="78"/>
      <c r="IU25" s="103"/>
      <c r="IV25" s="15">
        <v>18</v>
      </c>
      <c r="IW25" s="101"/>
      <c r="IX25" s="455"/>
      <c r="IY25" s="101"/>
      <c r="IZ25" s="104"/>
      <c r="JA25" s="78"/>
      <c r="JD25" s="103"/>
      <c r="JE25" s="15">
        <v>18</v>
      </c>
      <c r="JF25" s="101"/>
      <c r="JG25" s="455"/>
      <c r="JH25" s="101"/>
      <c r="JI25" s="104"/>
      <c r="JJ25" s="78"/>
      <c r="JM25" s="103"/>
      <c r="JN25" s="15">
        <v>18</v>
      </c>
      <c r="JO25" s="101"/>
      <c r="JP25" s="455"/>
      <c r="JQ25" s="101"/>
      <c r="JR25" s="104"/>
      <c r="JS25" s="78"/>
      <c r="JV25" s="103"/>
      <c r="JW25" s="15">
        <v>18</v>
      </c>
      <c r="JX25" s="101"/>
      <c r="JY25" s="455"/>
      <c r="JZ25" s="101"/>
      <c r="KA25" s="104"/>
      <c r="KB25" s="78"/>
      <c r="KE25" s="103"/>
      <c r="KF25" s="15">
        <v>18</v>
      </c>
      <c r="KG25" s="101"/>
      <c r="KH25" s="455"/>
      <c r="KI25" s="101"/>
      <c r="KJ25" s="104"/>
      <c r="KK25" s="78"/>
      <c r="KN25" s="103"/>
      <c r="KO25" s="15">
        <v>18</v>
      </c>
      <c r="KP25" s="547"/>
      <c r="KQ25" s="455"/>
      <c r="KR25" s="547"/>
      <c r="KS25" s="104"/>
      <c r="KT25" s="78"/>
      <c r="KW25" s="103"/>
      <c r="KX25" s="15">
        <v>18</v>
      </c>
      <c r="KY25" s="547"/>
      <c r="KZ25" s="455"/>
      <c r="LA25" s="547"/>
      <c r="LB25" s="104"/>
      <c r="LC25" s="78"/>
      <c r="LF25" s="103"/>
      <c r="LG25" s="15">
        <v>18</v>
      </c>
      <c r="LH25" s="101"/>
      <c r="LI25" s="455"/>
      <c r="LJ25" s="101"/>
      <c r="LK25" s="104"/>
      <c r="LL25" s="78"/>
      <c r="LO25" s="103"/>
      <c r="LP25" s="15">
        <v>18</v>
      </c>
      <c r="LQ25" s="547"/>
      <c r="LR25" s="455"/>
      <c r="LS25" s="443"/>
      <c r="LT25" s="442"/>
      <c r="LU25" s="78"/>
      <c r="LX25" s="103"/>
      <c r="LY25" s="15">
        <v>18</v>
      </c>
      <c r="LZ25" s="101"/>
      <c r="MA25" s="455"/>
      <c r="MB25" s="101"/>
      <c r="MC25" s="104"/>
      <c r="MD25" s="78"/>
      <c r="MG25" s="103"/>
      <c r="MH25" s="15">
        <v>18</v>
      </c>
      <c r="MI25" s="101"/>
      <c r="MJ25" s="455"/>
      <c r="MK25" s="101"/>
      <c r="ML25" s="104"/>
      <c r="MM25" s="78"/>
      <c r="MP25" s="103"/>
      <c r="MQ25" s="15">
        <v>18</v>
      </c>
      <c r="MR25" s="101"/>
      <c r="MS25" s="455"/>
      <c r="MT25" s="101"/>
      <c r="MU25" s="104"/>
      <c r="MV25" s="78"/>
      <c r="MY25" s="103"/>
      <c r="MZ25" s="15">
        <v>18</v>
      </c>
      <c r="NA25" s="101"/>
      <c r="NB25" s="455"/>
      <c r="NC25" s="101"/>
      <c r="ND25" s="104"/>
      <c r="NE25" s="78"/>
      <c r="NH25" s="103"/>
      <c r="NI25" s="15">
        <v>18</v>
      </c>
      <c r="NJ25" s="359"/>
      <c r="NK25" s="461"/>
      <c r="NL25" s="359"/>
      <c r="NM25" s="442"/>
      <c r="NN25" s="343"/>
      <c r="NQ25" s="103"/>
      <c r="NR25" s="15">
        <v>18</v>
      </c>
      <c r="NS25" s="101"/>
      <c r="NT25" s="455"/>
      <c r="NU25" s="101"/>
      <c r="NV25" s="104"/>
      <c r="NW25" s="78"/>
      <c r="NZ25" s="116"/>
      <c r="OA25" s="15">
        <v>18</v>
      </c>
      <c r="OB25" s="101"/>
      <c r="OC25" s="455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55"/>
      <c r="OV25" s="101"/>
      <c r="OW25" s="104"/>
      <c r="OX25" s="78"/>
      <c r="PA25" s="116"/>
      <c r="PB25" s="15">
        <v>18</v>
      </c>
      <c r="PC25" s="101"/>
      <c r="PD25" s="455"/>
      <c r="PE25" s="101"/>
      <c r="PF25" s="104"/>
      <c r="PG25" s="78"/>
      <c r="PJ25" s="116"/>
      <c r="PK25" s="15">
        <v>18</v>
      </c>
      <c r="PL25" s="101"/>
      <c r="PM25" s="455"/>
      <c r="PN25" s="101"/>
      <c r="PO25" s="104"/>
      <c r="PP25" s="78"/>
      <c r="PS25" s="116"/>
      <c r="PT25" s="15">
        <v>18</v>
      </c>
      <c r="PU25" s="101"/>
      <c r="PV25" s="455"/>
      <c r="PW25" s="101"/>
      <c r="PX25" s="104"/>
      <c r="PY25" s="533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46"/>
      <c r="RP25" s="215"/>
      <c r="RQ25" s="537"/>
      <c r="RR25" s="536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>
        <f t="shared" ref="B26:I26" si="22">HA5</f>
        <v>0</v>
      </c>
      <c r="C26" s="84">
        <f t="shared" si="22"/>
        <v>0</v>
      </c>
      <c r="D26" s="112">
        <f t="shared" si="22"/>
        <v>0</v>
      </c>
      <c r="E26" s="151">
        <f t="shared" si="22"/>
        <v>0</v>
      </c>
      <c r="F26" s="95">
        <f t="shared" si="22"/>
        <v>0</v>
      </c>
      <c r="G26" s="81">
        <f t="shared" si="22"/>
        <v>0</v>
      </c>
      <c r="H26" s="49">
        <f t="shared" si="22"/>
        <v>0</v>
      </c>
      <c r="I26" s="115">
        <f t="shared" si="22"/>
        <v>0</v>
      </c>
      <c r="L26" s="116"/>
      <c r="M26" s="15">
        <v>19</v>
      </c>
      <c r="N26" s="101">
        <v>894</v>
      </c>
      <c r="O26" s="455">
        <v>43958</v>
      </c>
      <c r="P26" s="101">
        <v>894</v>
      </c>
      <c r="Q26" s="104" t="s">
        <v>250</v>
      </c>
      <c r="R26" s="78">
        <v>42</v>
      </c>
      <c r="U26" s="283"/>
      <c r="V26" s="15">
        <v>19</v>
      </c>
      <c r="W26" s="359">
        <v>902.49</v>
      </c>
      <c r="X26" s="461">
        <v>43960</v>
      </c>
      <c r="Y26" s="359">
        <v>902.49</v>
      </c>
      <c r="Z26" s="539" t="s">
        <v>256</v>
      </c>
      <c r="AA26" s="343">
        <v>36</v>
      </c>
      <c r="AD26" s="116"/>
      <c r="AE26" s="15">
        <v>19</v>
      </c>
      <c r="AF26" s="101">
        <v>892.7</v>
      </c>
      <c r="AG26" s="455">
        <v>43959</v>
      </c>
      <c r="AH26" s="101">
        <v>892.7</v>
      </c>
      <c r="AI26" s="104" t="s">
        <v>254</v>
      </c>
      <c r="AJ26" s="78">
        <v>36</v>
      </c>
      <c r="AM26" s="116"/>
      <c r="AN26" s="15">
        <v>19</v>
      </c>
      <c r="AO26" s="443">
        <v>936.2</v>
      </c>
      <c r="AP26" s="461">
        <v>43960</v>
      </c>
      <c r="AQ26" s="443">
        <v>936.2</v>
      </c>
      <c r="AR26" s="442" t="s">
        <v>258</v>
      </c>
      <c r="AS26" s="343">
        <v>36</v>
      </c>
      <c r="AV26" s="116"/>
      <c r="AW26" s="15">
        <v>19</v>
      </c>
      <c r="AX26" s="101">
        <v>945.5</v>
      </c>
      <c r="AY26" s="151">
        <v>43963</v>
      </c>
      <c r="AZ26" s="101">
        <v>945.5</v>
      </c>
      <c r="BA26" s="104" t="s">
        <v>264</v>
      </c>
      <c r="BB26" s="533">
        <v>36</v>
      </c>
      <c r="BE26" s="116"/>
      <c r="BF26" s="15">
        <v>19</v>
      </c>
      <c r="BG26" s="101">
        <v>899.9</v>
      </c>
      <c r="BH26" s="151">
        <v>43964</v>
      </c>
      <c r="BI26" s="101">
        <v>899.9</v>
      </c>
      <c r="BJ26" s="104" t="s">
        <v>266</v>
      </c>
      <c r="BK26" s="533">
        <v>34</v>
      </c>
      <c r="BN26" s="116"/>
      <c r="BO26" s="15">
        <v>19</v>
      </c>
      <c r="BP26" s="101">
        <v>972.5</v>
      </c>
      <c r="BQ26" s="534">
        <v>43965</v>
      </c>
      <c r="BR26" s="101">
        <v>972.5</v>
      </c>
      <c r="BS26" s="537" t="s">
        <v>270</v>
      </c>
      <c r="BT26" s="536">
        <v>32</v>
      </c>
      <c r="BW26" s="116"/>
      <c r="BX26" s="15">
        <v>19</v>
      </c>
      <c r="BY26" s="101">
        <v>866.4</v>
      </c>
      <c r="BZ26" s="534">
        <v>43965</v>
      </c>
      <c r="CA26" s="101">
        <v>866.4</v>
      </c>
      <c r="CB26" s="549" t="s">
        <v>268</v>
      </c>
      <c r="CC26" s="536">
        <v>32</v>
      </c>
      <c r="CF26" s="116"/>
      <c r="CG26" s="15">
        <v>19</v>
      </c>
      <c r="CH26" s="359">
        <v>906.3</v>
      </c>
      <c r="CI26" s="534">
        <v>43966</v>
      </c>
      <c r="CJ26" s="359">
        <v>906.3</v>
      </c>
      <c r="CK26" s="537" t="s">
        <v>273</v>
      </c>
      <c r="CL26" s="536">
        <v>28</v>
      </c>
      <c r="CO26" s="116"/>
      <c r="CP26" s="15">
        <v>19</v>
      </c>
      <c r="CQ26" s="101">
        <v>950</v>
      </c>
      <c r="CR26" s="455">
        <v>43970</v>
      </c>
      <c r="CS26" s="101">
        <v>950</v>
      </c>
      <c r="CT26" s="104" t="s">
        <v>280</v>
      </c>
      <c r="CU26" s="78">
        <v>27</v>
      </c>
      <c r="CX26" s="116"/>
      <c r="CY26" s="15">
        <v>19</v>
      </c>
      <c r="CZ26" s="101">
        <v>845.5</v>
      </c>
      <c r="DA26" s="534">
        <v>43972</v>
      </c>
      <c r="DB26" s="101">
        <v>845.5</v>
      </c>
      <c r="DC26" s="537" t="s">
        <v>287</v>
      </c>
      <c r="DD26" s="536">
        <v>27</v>
      </c>
      <c r="DG26" s="116"/>
      <c r="DH26" s="15">
        <v>19</v>
      </c>
      <c r="DI26" s="101">
        <v>907.2</v>
      </c>
      <c r="DJ26" s="534">
        <v>43972</v>
      </c>
      <c r="DK26" s="101">
        <v>907.2</v>
      </c>
      <c r="DL26" s="537" t="s">
        <v>289</v>
      </c>
      <c r="DM26" s="536">
        <v>27</v>
      </c>
      <c r="DP26" s="116"/>
      <c r="DQ26" s="15">
        <v>19</v>
      </c>
      <c r="DR26" s="76">
        <v>868.2</v>
      </c>
      <c r="DS26" s="479">
        <v>43974</v>
      </c>
      <c r="DT26" s="76">
        <v>868.2</v>
      </c>
      <c r="DU26" s="77" t="s">
        <v>292</v>
      </c>
      <c r="DV26" s="78">
        <v>27</v>
      </c>
      <c r="DY26" s="116"/>
      <c r="DZ26" s="15">
        <v>19</v>
      </c>
      <c r="EA26" s="76">
        <v>1005.5</v>
      </c>
      <c r="EB26" s="479">
        <v>43978</v>
      </c>
      <c r="EC26" s="76">
        <v>1005.5</v>
      </c>
      <c r="ED26" s="342" t="s">
        <v>301</v>
      </c>
      <c r="EE26" s="78">
        <v>27</v>
      </c>
      <c r="EH26" s="103"/>
      <c r="EI26" s="15">
        <v>19</v>
      </c>
      <c r="EJ26" s="359">
        <v>893.6</v>
      </c>
      <c r="EK26" s="461">
        <v>43978</v>
      </c>
      <c r="EL26" s="359">
        <v>893.6</v>
      </c>
      <c r="EM26" s="342" t="s">
        <v>299</v>
      </c>
      <c r="EN26" s="343">
        <v>27</v>
      </c>
      <c r="EQ26" s="116"/>
      <c r="ER26" s="15">
        <v>19</v>
      </c>
      <c r="ES26" s="101">
        <v>904.5</v>
      </c>
      <c r="ET26" s="455">
        <v>43979</v>
      </c>
      <c r="EU26" s="101">
        <v>904.5</v>
      </c>
      <c r="EV26" s="77" t="s">
        <v>303</v>
      </c>
      <c r="EW26" s="78">
        <v>26.5</v>
      </c>
      <c r="EZ26" s="116"/>
      <c r="FA26" s="15">
        <v>19</v>
      </c>
      <c r="FB26" s="101">
        <v>848.2</v>
      </c>
      <c r="FC26" s="455">
        <v>43980</v>
      </c>
      <c r="FD26" s="101">
        <v>848.2</v>
      </c>
      <c r="FE26" s="77" t="s">
        <v>306</v>
      </c>
      <c r="FF26" s="78">
        <v>27</v>
      </c>
      <c r="FI26" s="116"/>
      <c r="FJ26" s="15">
        <v>19</v>
      </c>
      <c r="FK26" s="76">
        <v>916</v>
      </c>
      <c r="FL26" s="479">
        <v>43981</v>
      </c>
      <c r="FM26" s="76">
        <v>916</v>
      </c>
      <c r="FN26" s="77" t="s">
        <v>308</v>
      </c>
      <c r="FO26" s="78">
        <v>28</v>
      </c>
      <c r="FR26" s="116"/>
      <c r="FS26" s="15"/>
      <c r="FT26" s="76"/>
      <c r="FU26" s="455"/>
      <c r="FV26" s="76"/>
      <c r="FW26" s="104"/>
      <c r="FX26" s="78"/>
      <c r="GA26" s="116"/>
      <c r="GB26" s="15">
        <v>19</v>
      </c>
      <c r="GC26" s="101"/>
      <c r="GD26" s="455"/>
      <c r="GE26" s="101"/>
      <c r="GF26" s="104"/>
      <c r="GG26" s="78"/>
      <c r="GJ26" s="116"/>
      <c r="GK26" s="15">
        <v>19</v>
      </c>
      <c r="GL26" s="101"/>
      <c r="GM26" s="455"/>
      <c r="GN26" s="101"/>
      <c r="GO26" s="104"/>
      <c r="GP26" s="78"/>
      <c r="GS26" s="283"/>
      <c r="GT26" s="15">
        <v>19</v>
      </c>
      <c r="GU26" s="359"/>
      <c r="GV26" s="461"/>
      <c r="GW26" s="359"/>
      <c r="GX26" s="539"/>
      <c r="GY26" s="343"/>
      <c r="HB26" s="116"/>
      <c r="HC26" s="15">
        <v>19</v>
      </c>
      <c r="HD26" s="76"/>
      <c r="HE26" s="479"/>
      <c r="HF26" s="76"/>
      <c r="HG26" s="77"/>
      <c r="HH26" s="78"/>
      <c r="HK26" s="116"/>
      <c r="HL26" s="15">
        <v>19</v>
      </c>
      <c r="HM26" s="101"/>
      <c r="HN26" s="88"/>
      <c r="HO26" s="101"/>
      <c r="HP26" s="541"/>
      <c r="HQ26" s="78"/>
      <c r="HS26" s="76"/>
      <c r="HT26" s="116"/>
      <c r="HU26" s="15">
        <v>19</v>
      </c>
      <c r="HV26" s="101"/>
      <c r="HW26" s="479"/>
      <c r="HX26" s="101"/>
      <c r="HY26" s="77"/>
      <c r="HZ26" s="78"/>
      <c r="IC26" s="116"/>
      <c r="ID26" s="15">
        <v>19</v>
      </c>
      <c r="IE26" s="101"/>
      <c r="IF26" s="455"/>
      <c r="IG26" s="101"/>
      <c r="IH26" s="77"/>
      <c r="II26" s="78"/>
      <c r="IL26" s="116"/>
      <c r="IM26" s="15">
        <v>19</v>
      </c>
      <c r="IN26" s="76"/>
      <c r="IO26" s="479"/>
      <c r="IP26" s="76"/>
      <c r="IQ26" s="77"/>
      <c r="IR26" s="78"/>
      <c r="IU26" s="116"/>
      <c r="IV26" s="15">
        <v>19</v>
      </c>
      <c r="IW26" s="101"/>
      <c r="IX26" s="455"/>
      <c r="IY26" s="101"/>
      <c r="IZ26" s="104"/>
      <c r="JA26" s="78"/>
      <c r="JD26" s="116"/>
      <c r="JE26" s="15">
        <v>19</v>
      </c>
      <c r="JF26" s="101"/>
      <c r="JG26" s="455"/>
      <c r="JH26" s="101"/>
      <c r="JI26" s="104"/>
      <c r="JJ26" s="78"/>
      <c r="JM26" s="116"/>
      <c r="JN26" s="15">
        <v>19</v>
      </c>
      <c r="JO26" s="101"/>
      <c r="JP26" s="455"/>
      <c r="JQ26" s="101"/>
      <c r="JR26" s="104"/>
      <c r="JS26" s="78"/>
      <c r="JV26" s="116"/>
      <c r="JW26" s="15">
        <v>19</v>
      </c>
      <c r="JX26" s="101"/>
      <c r="JY26" s="455"/>
      <c r="JZ26" s="101"/>
      <c r="KA26" s="104"/>
      <c r="KB26" s="78"/>
      <c r="KE26" s="116"/>
      <c r="KF26" s="15">
        <v>19</v>
      </c>
      <c r="KG26" s="101"/>
      <c r="KH26" s="455"/>
      <c r="KI26" s="101"/>
      <c r="KJ26" s="104"/>
      <c r="KK26" s="78"/>
      <c r="KN26" s="116"/>
      <c r="KO26" s="15">
        <v>19</v>
      </c>
      <c r="KP26" s="547"/>
      <c r="KQ26" s="455"/>
      <c r="KR26" s="547"/>
      <c r="KS26" s="104"/>
      <c r="KT26" s="78"/>
      <c r="KW26" s="116"/>
      <c r="KX26" s="15">
        <v>19</v>
      </c>
      <c r="KY26" s="547"/>
      <c r="KZ26" s="455"/>
      <c r="LA26" s="547"/>
      <c r="LB26" s="104"/>
      <c r="LC26" s="78"/>
      <c r="LF26" s="116"/>
      <c r="LG26" s="15">
        <v>19</v>
      </c>
      <c r="LH26" s="101"/>
      <c r="LI26" s="455"/>
      <c r="LJ26" s="101"/>
      <c r="LK26" s="104"/>
      <c r="LL26" s="78"/>
      <c r="LO26" s="116"/>
      <c r="LP26" s="15">
        <v>19</v>
      </c>
      <c r="LQ26" s="547"/>
      <c r="LR26" s="455"/>
      <c r="LS26" s="443"/>
      <c r="LT26" s="442"/>
      <c r="LU26" s="78"/>
      <c r="LX26" s="116"/>
      <c r="LY26" s="15">
        <v>19</v>
      </c>
      <c r="LZ26" s="101"/>
      <c r="MA26" s="455"/>
      <c r="MB26" s="101"/>
      <c r="MC26" s="104"/>
      <c r="MD26" s="78"/>
      <c r="MG26" s="116"/>
      <c r="MH26" s="15">
        <v>19</v>
      </c>
      <c r="MI26" s="101"/>
      <c r="MJ26" s="455"/>
      <c r="MK26" s="101"/>
      <c r="ML26" s="104"/>
      <c r="MM26" s="78"/>
      <c r="MP26" s="116"/>
      <c r="MQ26" s="15">
        <v>19</v>
      </c>
      <c r="MR26" s="101"/>
      <c r="MS26" s="455"/>
      <c r="MT26" s="101"/>
      <c r="MU26" s="104"/>
      <c r="MV26" s="78"/>
      <c r="MY26" s="116"/>
      <c r="MZ26" s="15">
        <v>19</v>
      </c>
      <c r="NA26" s="101"/>
      <c r="NB26" s="455"/>
      <c r="NC26" s="101"/>
      <c r="ND26" s="104"/>
      <c r="NE26" s="78"/>
      <c r="NH26" s="116"/>
      <c r="NI26" s="15">
        <v>19</v>
      </c>
      <c r="NJ26" s="359"/>
      <c r="NK26" s="461"/>
      <c r="NL26" s="359"/>
      <c r="NM26" s="442"/>
      <c r="NN26" s="343"/>
      <c r="NQ26" s="103"/>
      <c r="NR26" s="15">
        <v>19</v>
      </c>
      <c r="NS26" s="101"/>
      <c r="NT26" s="455"/>
      <c r="NU26" s="101"/>
      <c r="NV26" s="104"/>
      <c r="NW26" s="78"/>
      <c r="NZ26" s="116"/>
      <c r="OA26" s="15">
        <v>19</v>
      </c>
      <c r="OB26" s="101"/>
      <c r="OC26" s="455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55"/>
      <c r="OV26" s="101"/>
      <c r="OW26" s="104"/>
      <c r="OX26" s="78"/>
      <c r="PA26" s="116"/>
      <c r="PB26" s="15">
        <v>19</v>
      </c>
      <c r="PC26" s="101"/>
      <c r="PD26" s="455"/>
      <c r="PE26" s="101"/>
      <c r="PF26" s="104"/>
      <c r="PG26" s="78"/>
      <c r="PJ26" s="116"/>
      <c r="PK26" s="15">
        <v>19</v>
      </c>
      <c r="PL26" s="101"/>
      <c r="PM26" s="455"/>
      <c r="PN26" s="101"/>
      <c r="PO26" s="104"/>
      <c r="PP26" s="78"/>
      <c r="PS26" s="116"/>
      <c r="PT26" s="15">
        <v>19</v>
      </c>
      <c r="PU26" s="101"/>
      <c r="PV26" s="455"/>
      <c r="PW26" s="101"/>
      <c r="PX26" s="104"/>
      <c r="PY26" s="533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46"/>
      <c r="RP26" s="215"/>
      <c r="RQ26" s="537"/>
      <c r="RR26" s="536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>
        <f t="shared" ref="B27:I27" si="23">HJ5</f>
        <v>0</v>
      </c>
      <c r="C27" s="313">
        <f t="shared" si="23"/>
        <v>0</v>
      </c>
      <c r="D27" s="112">
        <f t="shared" si="23"/>
        <v>0</v>
      </c>
      <c r="E27" s="151">
        <f t="shared" si="23"/>
        <v>0</v>
      </c>
      <c r="F27" s="95">
        <f t="shared" si="23"/>
        <v>0</v>
      </c>
      <c r="G27" s="81">
        <f t="shared" si="23"/>
        <v>0</v>
      </c>
      <c r="H27" s="49">
        <f t="shared" si="23"/>
        <v>0</v>
      </c>
      <c r="I27" s="115">
        <f t="shared" si="23"/>
        <v>0</v>
      </c>
      <c r="L27" s="116"/>
      <c r="M27" s="15">
        <v>20</v>
      </c>
      <c r="N27" s="101">
        <v>832.5</v>
      </c>
      <c r="O27" s="455">
        <v>43958</v>
      </c>
      <c r="P27" s="101">
        <v>832.5</v>
      </c>
      <c r="Q27" s="104" t="s">
        <v>250</v>
      </c>
      <c r="R27" s="78">
        <v>42</v>
      </c>
      <c r="U27" s="283"/>
      <c r="V27" s="15">
        <v>20</v>
      </c>
      <c r="W27" s="359">
        <v>927.44</v>
      </c>
      <c r="X27" s="461">
        <v>43960</v>
      </c>
      <c r="Y27" s="359">
        <v>927.44</v>
      </c>
      <c r="Z27" s="539" t="s">
        <v>256</v>
      </c>
      <c r="AA27" s="343">
        <v>36</v>
      </c>
      <c r="AD27" s="116"/>
      <c r="AE27" s="15">
        <v>20</v>
      </c>
      <c r="AF27" s="101">
        <v>938</v>
      </c>
      <c r="AG27" s="455">
        <v>43959</v>
      </c>
      <c r="AH27" s="101">
        <v>938</v>
      </c>
      <c r="AI27" s="104" t="s">
        <v>254</v>
      </c>
      <c r="AJ27" s="78">
        <v>36</v>
      </c>
      <c r="AM27" s="116"/>
      <c r="AN27" s="15">
        <v>20</v>
      </c>
      <c r="AO27" s="443">
        <v>909.9</v>
      </c>
      <c r="AP27" s="461">
        <v>43960</v>
      </c>
      <c r="AQ27" s="443">
        <v>909.9</v>
      </c>
      <c r="AR27" s="442" t="s">
        <v>258</v>
      </c>
      <c r="AS27" s="343">
        <v>36</v>
      </c>
      <c r="AV27" s="116"/>
      <c r="AW27" s="15">
        <v>20</v>
      </c>
      <c r="AX27" s="101">
        <v>938.5</v>
      </c>
      <c r="AY27" s="151">
        <v>43963</v>
      </c>
      <c r="AZ27" s="101">
        <v>938.5</v>
      </c>
      <c r="BA27" s="104" t="s">
        <v>264</v>
      </c>
      <c r="BB27" s="533">
        <v>36</v>
      </c>
      <c r="BE27" s="116"/>
      <c r="BF27" s="15">
        <v>20</v>
      </c>
      <c r="BG27" s="101">
        <v>941.2</v>
      </c>
      <c r="BH27" s="151">
        <v>43964</v>
      </c>
      <c r="BI27" s="101">
        <v>941.2</v>
      </c>
      <c r="BJ27" s="104" t="s">
        <v>266</v>
      </c>
      <c r="BK27" s="533">
        <v>34</v>
      </c>
      <c r="BN27" s="116"/>
      <c r="BO27" s="15">
        <v>20</v>
      </c>
      <c r="BP27" s="101">
        <v>854.5</v>
      </c>
      <c r="BQ27" s="534">
        <v>43965</v>
      </c>
      <c r="BR27" s="101">
        <v>854.5</v>
      </c>
      <c r="BS27" s="537" t="s">
        <v>270</v>
      </c>
      <c r="BT27" s="536">
        <v>32</v>
      </c>
      <c r="BW27" s="116"/>
      <c r="BX27" s="15">
        <v>20</v>
      </c>
      <c r="BY27" s="101">
        <v>913.5</v>
      </c>
      <c r="BZ27" s="534">
        <v>43965</v>
      </c>
      <c r="CA27" s="101">
        <v>913.5</v>
      </c>
      <c r="CB27" s="549" t="s">
        <v>268</v>
      </c>
      <c r="CC27" s="536">
        <v>32</v>
      </c>
      <c r="CF27" s="116"/>
      <c r="CG27" s="15">
        <v>20</v>
      </c>
      <c r="CH27" s="359">
        <v>916.3</v>
      </c>
      <c r="CI27" s="534">
        <v>43966</v>
      </c>
      <c r="CJ27" s="359">
        <v>916.3</v>
      </c>
      <c r="CK27" s="537" t="s">
        <v>273</v>
      </c>
      <c r="CL27" s="536">
        <v>28</v>
      </c>
      <c r="CO27" s="116"/>
      <c r="CP27" s="15">
        <v>20</v>
      </c>
      <c r="CQ27" s="101">
        <v>895</v>
      </c>
      <c r="CR27" s="455">
        <v>43970</v>
      </c>
      <c r="CS27" s="101">
        <v>895</v>
      </c>
      <c r="CT27" s="104" t="s">
        <v>280</v>
      </c>
      <c r="CU27" s="78">
        <v>27</v>
      </c>
      <c r="CX27" s="116"/>
      <c r="CY27" s="15">
        <v>20</v>
      </c>
      <c r="CZ27" s="101">
        <v>952.5</v>
      </c>
      <c r="DA27" s="534">
        <v>43972</v>
      </c>
      <c r="DB27" s="101">
        <v>952.5</v>
      </c>
      <c r="DC27" s="537" t="s">
        <v>287</v>
      </c>
      <c r="DD27" s="536">
        <v>27</v>
      </c>
      <c r="DG27" s="116"/>
      <c r="DH27" s="15">
        <v>20</v>
      </c>
      <c r="DI27" s="101">
        <v>898.1</v>
      </c>
      <c r="DJ27" s="534">
        <v>43972</v>
      </c>
      <c r="DK27" s="101">
        <v>898.1</v>
      </c>
      <c r="DL27" s="537" t="s">
        <v>289</v>
      </c>
      <c r="DM27" s="536">
        <v>27</v>
      </c>
      <c r="DP27" s="116"/>
      <c r="DQ27" s="15">
        <v>20</v>
      </c>
      <c r="DR27" s="76">
        <v>940.7</v>
      </c>
      <c r="DS27" s="479">
        <v>43974</v>
      </c>
      <c r="DT27" s="76">
        <v>940.7</v>
      </c>
      <c r="DU27" s="77" t="s">
        <v>292</v>
      </c>
      <c r="DV27" s="78">
        <v>27</v>
      </c>
      <c r="DY27" s="116"/>
      <c r="DZ27" s="15">
        <v>20</v>
      </c>
      <c r="EA27" s="76">
        <v>925.5</v>
      </c>
      <c r="EB27" s="479">
        <v>43978</v>
      </c>
      <c r="EC27" s="76">
        <v>925.5</v>
      </c>
      <c r="ED27" s="342" t="s">
        <v>301</v>
      </c>
      <c r="EE27" s="78">
        <v>27</v>
      </c>
      <c r="EH27" s="103"/>
      <c r="EI27" s="15">
        <v>20</v>
      </c>
      <c r="EJ27" s="359">
        <v>829.2</v>
      </c>
      <c r="EK27" s="461">
        <v>43978</v>
      </c>
      <c r="EL27" s="359">
        <v>829.2</v>
      </c>
      <c r="EM27" s="342" t="s">
        <v>299</v>
      </c>
      <c r="EN27" s="343">
        <v>27</v>
      </c>
      <c r="EQ27" s="116"/>
      <c r="ER27" s="15">
        <v>20</v>
      </c>
      <c r="ES27" s="101">
        <v>899</v>
      </c>
      <c r="ET27" s="455">
        <v>43979</v>
      </c>
      <c r="EU27" s="101">
        <v>899</v>
      </c>
      <c r="EV27" s="77" t="s">
        <v>303</v>
      </c>
      <c r="EW27" s="78">
        <v>26.5</v>
      </c>
      <c r="EZ27" s="116"/>
      <c r="FA27" s="15">
        <v>20</v>
      </c>
      <c r="FB27" s="101">
        <v>914.4</v>
      </c>
      <c r="FC27" s="455">
        <v>43980</v>
      </c>
      <c r="FD27" s="101">
        <v>914.4</v>
      </c>
      <c r="FE27" s="77" t="s">
        <v>306</v>
      </c>
      <c r="FF27" s="78">
        <v>27</v>
      </c>
      <c r="FI27" s="116"/>
      <c r="FJ27" s="15">
        <v>20</v>
      </c>
      <c r="FK27" s="76">
        <v>952</v>
      </c>
      <c r="FL27" s="479">
        <v>43981</v>
      </c>
      <c r="FM27" s="76">
        <v>952</v>
      </c>
      <c r="FN27" s="77" t="s">
        <v>308</v>
      </c>
      <c r="FO27" s="78">
        <v>28</v>
      </c>
      <c r="FR27" s="116"/>
      <c r="FS27" s="15"/>
      <c r="FT27" s="76"/>
      <c r="FU27" s="455"/>
      <c r="FV27" s="76"/>
      <c r="FW27" s="104"/>
      <c r="FX27" s="78"/>
      <c r="GA27" s="116"/>
      <c r="GB27" s="15">
        <v>20</v>
      </c>
      <c r="GC27" s="101"/>
      <c r="GD27" s="455"/>
      <c r="GE27" s="101"/>
      <c r="GF27" s="104"/>
      <c r="GG27" s="78"/>
      <c r="GJ27" s="116"/>
      <c r="GK27" s="15">
        <v>20</v>
      </c>
      <c r="GL27" s="101"/>
      <c r="GM27" s="455"/>
      <c r="GN27" s="101"/>
      <c r="GO27" s="104"/>
      <c r="GP27" s="78"/>
      <c r="GS27" s="283"/>
      <c r="GT27" s="15">
        <v>20</v>
      </c>
      <c r="GU27" s="359"/>
      <c r="GV27" s="461"/>
      <c r="GW27" s="359"/>
      <c r="GX27" s="539"/>
      <c r="GY27" s="343"/>
      <c r="HB27" s="116"/>
      <c r="HC27" s="15">
        <v>20</v>
      </c>
      <c r="HD27" s="76"/>
      <c r="HE27" s="479"/>
      <c r="HF27" s="76"/>
      <c r="HG27" s="77"/>
      <c r="HH27" s="78"/>
      <c r="HK27" s="116"/>
      <c r="HL27" s="15">
        <v>20</v>
      </c>
      <c r="HM27" s="101"/>
      <c r="HN27" s="88"/>
      <c r="HO27" s="101"/>
      <c r="HP27" s="541"/>
      <c r="HQ27" s="78"/>
      <c r="HS27" s="76"/>
      <c r="HT27" s="116"/>
      <c r="HU27" s="15">
        <v>20</v>
      </c>
      <c r="HV27" s="101"/>
      <c r="HW27" s="479"/>
      <c r="HX27" s="101"/>
      <c r="HY27" s="77"/>
      <c r="HZ27" s="78"/>
      <c r="IC27" s="116"/>
      <c r="ID27" s="15">
        <v>20</v>
      </c>
      <c r="IE27" s="101"/>
      <c r="IF27" s="455"/>
      <c r="IG27" s="101"/>
      <c r="IH27" s="77"/>
      <c r="II27" s="78"/>
      <c r="IL27" s="116"/>
      <c r="IM27" s="15">
        <v>20</v>
      </c>
      <c r="IN27" s="76"/>
      <c r="IO27" s="479"/>
      <c r="IP27" s="76"/>
      <c r="IQ27" s="77"/>
      <c r="IR27" s="78"/>
      <c r="IU27" s="116"/>
      <c r="IV27" s="15">
        <v>20</v>
      </c>
      <c r="IW27" s="101"/>
      <c r="IX27" s="455"/>
      <c r="IY27" s="101"/>
      <c r="IZ27" s="104"/>
      <c r="JA27" s="78"/>
      <c r="JD27" s="116"/>
      <c r="JE27" s="15">
        <v>20</v>
      </c>
      <c r="JF27" s="101"/>
      <c r="JG27" s="455"/>
      <c r="JH27" s="101"/>
      <c r="JI27" s="104"/>
      <c r="JJ27" s="78"/>
      <c r="JM27" s="116"/>
      <c r="JN27" s="15">
        <v>20</v>
      </c>
      <c r="JO27" s="101"/>
      <c r="JP27" s="455"/>
      <c r="JQ27" s="101"/>
      <c r="JR27" s="104"/>
      <c r="JS27" s="78"/>
      <c r="JV27" s="116"/>
      <c r="JW27" s="15">
        <v>20</v>
      </c>
      <c r="JX27" s="101"/>
      <c r="JY27" s="455"/>
      <c r="JZ27" s="101"/>
      <c r="KA27" s="104"/>
      <c r="KB27" s="78"/>
      <c r="KE27" s="116"/>
      <c r="KF27" s="15">
        <v>20</v>
      </c>
      <c r="KG27" s="101"/>
      <c r="KH27" s="455"/>
      <c r="KI27" s="101"/>
      <c r="KJ27" s="104"/>
      <c r="KK27" s="78"/>
      <c r="KN27" s="116"/>
      <c r="KO27" s="15">
        <v>20</v>
      </c>
      <c r="KP27" s="547"/>
      <c r="KQ27" s="455"/>
      <c r="KR27" s="547"/>
      <c r="KS27" s="104"/>
      <c r="KT27" s="78"/>
      <c r="KW27" s="116"/>
      <c r="KX27" s="15">
        <v>20</v>
      </c>
      <c r="KY27" s="547"/>
      <c r="KZ27" s="455"/>
      <c r="LA27" s="547"/>
      <c r="LB27" s="104"/>
      <c r="LC27" s="78"/>
      <c r="LF27" s="116"/>
      <c r="LG27" s="15">
        <v>20</v>
      </c>
      <c r="LH27" s="101"/>
      <c r="LI27" s="455"/>
      <c r="LJ27" s="101"/>
      <c r="LK27" s="104"/>
      <c r="LL27" s="78"/>
      <c r="LO27" s="116"/>
      <c r="LP27" s="15">
        <v>20</v>
      </c>
      <c r="LQ27" s="547"/>
      <c r="LR27" s="455"/>
      <c r="LS27" s="443"/>
      <c r="LT27" s="442"/>
      <c r="LU27" s="78"/>
      <c r="LX27" s="116"/>
      <c r="LY27" s="15"/>
      <c r="LZ27" s="101"/>
      <c r="MA27" s="455"/>
      <c r="MB27" s="101"/>
      <c r="MC27" s="104"/>
      <c r="MD27" s="78"/>
      <c r="MG27" s="116"/>
      <c r="MH27" s="15">
        <v>20</v>
      </c>
      <c r="MI27" s="101"/>
      <c r="MJ27" s="455"/>
      <c r="MK27" s="101"/>
      <c r="ML27" s="104"/>
      <c r="MM27" s="78"/>
      <c r="MP27" s="116"/>
      <c r="MQ27" s="15">
        <v>20</v>
      </c>
      <c r="MR27" s="101"/>
      <c r="MS27" s="455"/>
      <c r="MT27" s="101"/>
      <c r="MU27" s="104"/>
      <c r="MV27" s="78"/>
      <c r="MY27" s="116"/>
      <c r="MZ27" s="15">
        <v>20</v>
      </c>
      <c r="NA27" s="101"/>
      <c r="NB27" s="455"/>
      <c r="NC27" s="101"/>
      <c r="ND27" s="104"/>
      <c r="NE27" s="78"/>
      <c r="NH27" s="116"/>
      <c r="NI27" s="15">
        <v>20</v>
      </c>
      <c r="NJ27" s="359"/>
      <c r="NK27" s="461"/>
      <c r="NL27" s="359"/>
      <c r="NM27" s="442"/>
      <c r="NN27" s="343"/>
      <c r="NQ27" s="116"/>
      <c r="NR27" s="15">
        <v>20</v>
      </c>
      <c r="NS27" s="101"/>
      <c r="NT27" s="455"/>
      <c r="NU27" s="101"/>
      <c r="NV27" s="104"/>
      <c r="NW27" s="78"/>
      <c r="NZ27" s="116"/>
      <c r="OA27" s="15">
        <v>20</v>
      </c>
      <c r="OB27" s="101"/>
      <c r="OC27" s="455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55"/>
      <c r="OV27" s="101"/>
      <c r="OW27" s="104"/>
      <c r="OX27" s="78"/>
      <c r="PA27" s="116"/>
      <c r="PB27" s="15">
        <v>20</v>
      </c>
      <c r="PC27" s="101"/>
      <c r="PD27" s="455"/>
      <c r="PE27" s="101"/>
      <c r="PF27" s="104"/>
      <c r="PG27" s="78"/>
      <c r="PJ27" s="116"/>
      <c r="PK27" s="15">
        <v>20</v>
      </c>
      <c r="PL27" s="101"/>
      <c r="PM27" s="455"/>
      <c r="PN27" s="101"/>
      <c r="PO27" s="104"/>
      <c r="PP27" s="78"/>
      <c r="PS27" s="116"/>
      <c r="PT27" s="15">
        <v>20</v>
      </c>
      <c r="PU27" s="101"/>
      <c r="PV27" s="455"/>
      <c r="PW27" s="101"/>
      <c r="PX27" s="104"/>
      <c r="PY27" s="533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46"/>
      <c r="RP27" s="215"/>
      <c r="RQ27" s="537"/>
      <c r="RR27" s="536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>
        <f t="shared" ref="B28:I28" si="24">HS5</f>
        <v>0</v>
      </c>
      <c r="C28" s="84">
        <f t="shared" si="24"/>
        <v>0</v>
      </c>
      <c r="D28" s="112">
        <f t="shared" si="24"/>
        <v>0</v>
      </c>
      <c r="E28" s="151">
        <f t="shared" si="24"/>
        <v>0</v>
      </c>
      <c r="F28" s="95">
        <f t="shared" si="24"/>
        <v>0</v>
      </c>
      <c r="G28" s="81">
        <f t="shared" si="24"/>
        <v>0</v>
      </c>
      <c r="H28" s="49">
        <f t="shared" si="24"/>
        <v>0</v>
      </c>
      <c r="I28" s="115">
        <f t="shared" si="24"/>
        <v>0</v>
      </c>
      <c r="L28" s="116"/>
      <c r="M28" s="15">
        <v>21</v>
      </c>
      <c r="N28" s="101">
        <v>886.5</v>
      </c>
      <c r="O28" s="455">
        <v>43958</v>
      </c>
      <c r="P28" s="101">
        <v>886.5</v>
      </c>
      <c r="Q28" s="104" t="s">
        <v>250</v>
      </c>
      <c r="R28" s="78">
        <v>42</v>
      </c>
      <c r="U28" s="116"/>
      <c r="V28" s="15">
        <v>21</v>
      </c>
      <c r="W28" s="359"/>
      <c r="X28" s="461"/>
      <c r="Y28" s="359"/>
      <c r="Z28" s="539"/>
      <c r="AA28" s="343"/>
      <c r="AD28" s="116"/>
      <c r="AE28" s="15">
        <v>21</v>
      </c>
      <c r="AF28" s="101">
        <v>934.4</v>
      </c>
      <c r="AG28" s="455">
        <v>43959</v>
      </c>
      <c r="AH28" s="101">
        <v>934.4</v>
      </c>
      <c r="AI28" s="104" t="s">
        <v>254</v>
      </c>
      <c r="AJ28" s="78">
        <v>36</v>
      </c>
      <c r="AM28" s="116"/>
      <c r="AN28" s="15">
        <v>21</v>
      </c>
      <c r="AO28" s="443">
        <v>909.9</v>
      </c>
      <c r="AP28" s="461">
        <v>43960</v>
      </c>
      <c r="AQ28" s="443">
        <v>909.9</v>
      </c>
      <c r="AR28" s="442" t="s">
        <v>258</v>
      </c>
      <c r="AS28" s="343">
        <v>36</v>
      </c>
      <c r="AV28" s="116"/>
      <c r="AW28" s="15">
        <v>21</v>
      </c>
      <c r="AX28" s="101">
        <v>961.5</v>
      </c>
      <c r="AY28" s="151">
        <v>43963</v>
      </c>
      <c r="AZ28" s="101">
        <v>961.5</v>
      </c>
      <c r="BA28" s="104" t="s">
        <v>264</v>
      </c>
      <c r="BB28" s="533">
        <v>36</v>
      </c>
      <c r="BE28" s="116"/>
      <c r="BF28" s="15">
        <v>21</v>
      </c>
      <c r="BG28" s="101">
        <v>916.3</v>
      </c>
      <c r="BH28" s="151">
        <v>43964</v>
      </c>
      <c r="BI28" s="101">
        <v>916.3</v>
      </c>
      <c r="BJ28" s="104" t="s">
        <v>266</v>
      </c>
      <c r="BK28" s="533">
        <v>34</v>
      </c>
      <c r="BN28" s="116"/>
      <c r="BO28" s="15">
        <v>21</v>
      </c>
      <c r="BP28" s="101"/>
      <c r="BQ28" s="534"/>
      <c r="BR28" s="101"/>
      <c r="BS28" s="537"/>
      <c r="BT28" s="536"/>
      <c r="BW28" s="116"/>
      <c r="BX28" s="15">
        <v>21</v>
      </c>
      <c r="BY28" s="101">
        <v>902.6</v>
      </c>
      <c r="BZ28" s="534">
        <v>43965</v>
      </c>
      <c r="CA28" s="101">
        <v>902.6</v>
      </c>
      <c r="CB28" s="549" t="s">
        <v>268</v>
      </c>
      <c r="CC28" s="536">
        <v>32</v>
      </c>
      <c r="CF28" s="116"/>
      <c r="CG28" s="15">
        <v>21</v>
      </c>
      <c r="CH28" s="359">
        <v>887.4</v>
      </c>
      <c r="CI28" s="534">
        <v>43966</v>
      </c>
      <c r="CJ28" s="359">
        <v>887.4</v>
      </c>
      <c r="CK28" s="537" t="s">
        <v>273</v>
      </c>
      <c r="CL28" s="536">
        <v>28</v>
      </c>
      <c r="CO28" s="116"/>
      <c r="CP28" s="15">
        <v>21</v>
      </c>
      <c r="CQ28" s="101"/>
      <c r="CR28" s="455"/>
      <c r="CS28" s="101"/>
      <c r="CT28" s="104"/>
      <c r="CU28" s="78"/>
      <c r="CX28" s="116"/>
      <c r="CY28" s="15">
        <v>21</v>
      </c>
      <c r="CZ28" s="101">
        <v>904.5</v>
      </c>
      <c r="DA28" s="534">
        <v>43972</v>
      </c>
      <c r="DB28" s="101">
        <v>904.5</v>
      </c>
      <c r="DC28" s="537" t="s">
        <v>287</v>
      </c>
      <c r="DD28" s="536">
        <v>27</v>
      </c>
      <c r="DG28" s="116"/>
      <c r="DH28" s="15">
        <v>21</v>
      </c>
      <c r="DI28" s="101">
        <v>889</v>
      </c>
      <c r="DJ28" s="534">
        <v>43972</v>
      </c>
      <c r="DK28" s="101">
        <v>889</v>
      </c>
      <c r="DL28" s="537" t="s">
        <v>289</v>
      </c>
      <c r="DM28" s="536">
        <v>27</v>
      </c>
      <c r="DP28" s="116"/>
      <c r="DQ28" s="15">
        <v>21</v>
      </c>
      <c r="DR28" s="76">
        <v>948</v>
      </c>
      <c r="DS28" s="479">
        <v>43974</v>
      </c>
      <c r="DT28" s="76">
        <v>948</v>
      </c>
      <c r="DU28" s="77" t="s">
        <v>292</v>
      </c>
      <c r="DV28" s="78">
        <v>27</v>
      </c>
      <c r="DY28" s="116"/>
      <c r="DZ28" s="15">
        <v>21</v>
      </c>
      <c r="EA28" s="76"/>
      <c r="EB28" s="479"/>
      <c r="EC28" s="76"/>
      <c r="ED28" s="342"/>
      <c r="EE28" s="78"/>
      <c r="EH28" s="103"/>
      <c r="EI28" s="15">
        <v>21</v>
      </c>
      <c r="EJ28" s="359">
        <v>881.8</v>
      </c>
      <c r="EK28" s="461">
        <v>43978</v>
      </c>
      <c r="EL28" s="359">
        <v>881.8</v>
      </c>
      <c r="EM28" s="342" t="s">
        <v>299</v>
      </c>
      <c r="EN28" s="343">
        <v>27</v>
      </c>
      <c r="EQ28" s="116"/>
      <c r="ER28" s="15">
        <v>21</v>
      </c>
      <c r="ES28" s="101">
        <v>874.5</v>
      </c>
      <c r="ET28" s="455">
        <v>43979</v>
      </c>
      <c r="EU28" s="101">
        <v>874.5</v>
      </c>
      <c r="EV28" s="77" t="s">
        <v>303</v>
      </c>
      <c r="EW28" s="78">
        <v>26.5</v>
      </c>
      <c r="EZ28" s="116"/>
      <c r="FA28" s="15">
        <v>21</v>
      </c>
      <c r="FB28" s="101">
        <v>899</v>
      </c>
      <c r="FC28" s="455">
        <v>43980</v>
      </c>
      <c r="FD28" s="101">
        <v>899</v>
      </c>
      <c r="FE28" s="77" t="s">
        <v>306</v>
      </c>
      <c r="FF28" s="78">
        <v>27</v>
      </c>
      <c r="FI28" s="116"/>
      <c r="FJ28" s="15">
        <v>21</v>
      </c>
      <c r="FK28" s="76">
        <v>927.5</v>
      </c>
      <c r="FL28" s="479">
        <v>43981</v>
      </c>
      <c r="FM28" s="76">
        <v>927.5</v>
      </c>
      <c r="FN28" s="77" t="s">
        <v>308</v>
      </c>
      <c r="FO28" s="78">
        <v>28</v>
      </c>
      <c r="FR28" s="116"/>
      <c r="FS28" s="15"/>
      <c r="FT28" s="76"/>
      <c r="FU28" s="455"/>
      <c r="FV28" s="76"/>
      <c r="FW28" s="104"/>
      <c r="FX28" s="78"/>
      <c r="GA28" s="116"/>
      <c r="GB28" s="15">
        <v>21</v>
      </c>
      <c r="GC28" s="101">
        <v>886.5</v>
      </c>
      <c r="GD28" s="455"/>
      <c r="GE28" s="101"/>
      <c r="GF28" s="104"/>
      <c r="GG28" s="78"/>
      <c r="GJ28" s="116"/>
      <c r="GK28" s="15">
        <v>21</v>
      </c>
      <c r="GL28" s="101"/>
      <c r="GM28" s="455"/>
      <c r="GN28" s="101"/>
      <c r="GO28" s="104"/>
      <c r="GP28" s="78"/>
      <c r="GS28" s="116"/>
      <c r="GT28" s="15">
        <v>21</v>
      </c>
      <c r="GU28" s="359"/>
      <c r="GV28" s="461"/>
      <c r="GW28" s="359"/>
      <c r="GX28" s="539"/>
      <c r="GY28" s="343"/>
      <c r="HB28" s="116"/>
      <c r="HC28" s="15">
        <v>21</v>
      </c>
      <c r="HD28" s="76"/>
      <c r="HE28" s="479"/>
      <c r="HF28" s="76"/>
      <c r="HG28" s="77"/>
      <c r="HH28" s="78"/>
      <c r="HK28" s="116"/>
      <c r="HL28" s="15">
        <v>21</v>
      </c>
      <c r="HM28" s="101"/>
      <c r="HN28" s="88"/>
      <c r="HO28" s="101"/>
      <c r="HP28" s="541"/>
      <c r="HQ28" s="78"/>
      <c r="HS28" s="76"/>
      <c r="HT28" s="116"/>
      <c r="HU28" s="15">
        <v>21</v>
      </c>
      <c r="HV28" s="76"/>
      <c r="HW28" s="479"/>
      <c r="HX28" s="76"/>
      <c r="HY28" s="77"/>
      <c r="HZ28" s="78"/>
      <c r="IC28" s="116"/>
      <c r="ID28" s="15">
        <v>21</v>
      </c>
      <c r="IE28" s="101"/>
      <c r="IF28" s="455"/>
      <c r="IG28" s="101"/>
      <c r="IH28" s="77"/>
      <c r="II28" s="78"/>
      <c r="IL28" s="116"/>
      <c r="IM28" s="15">
        <v>21</v>
      </c>
      <c r="IN28" s="76"/>
      <c r="IO28" s="479"/>
      <c r="IP28" s="76"/>
      <c r="IQ28" s="77"/>
      <c r="IR28" s="78"/>
      <c r="IU28" s="116"/>
      <c r="IV28" s="15">
        <v>21</v>
      </c>
      <c r="IW28" s="101"/>
      <c r="IX28" s="455"/>
      <c r="IY28" s="101"/>
      <c r="IZ28" s="104"/>
      <c r="JA28" s="78"/>
      <c r="JD28" s="116"/>
      <c r="JE28" s="15">
        <v>21</v>
      </c>
      <c r="JF28" s="101"/>
      <c r="JG28" s="455"/>
      <c r="JH28" s="101"/>
      <c r="JI28" s="104"/>
      <c r="JJ28" s="78"/>
      <c r="JM28" s="116"/>
      <c r="JN28" s="15">
        <v>21</v>
      </c>
      <c r="JO28" s="101"/>
      <c r="JP28" s="455"/>
      <c r="JQ28" s="101"/>
      <c r="JR28" s="104"/>
      <c r="JS28" s="78"/>
      <c r="JV28" s="116"/>
      <c r="JW28" s="15">
        <v>21</v>
      </c>
      <c r="JX28" s="101"/>
      <c r="JY28" s="455"/>
      <c r="JZ28" s="101"/>
      <c r="KA28" s="104"/>
      <c r="KB28" s="78"/>
      <c r="KE28" s="116"/>
      <c r="KF28" s="15">
        <v>21</v>
      </c>
      <c r="KG28" s="101"/>
      <c r="KH28" s="455"/>
      <c r="KI28" s="101"/>
      <c r="KJ28" s="104"/>
      <c r="KK28" s="78"/>
      <c r="KN28" s="116"/>
      <c r="KO28" s="15">
        <v>21</v>
      </c>
      <c r="KP28" s="547"/>
      <c r="KQ28" s="455"/>
      <c r="KR28" s="547"/>
      <c r="KS28" s="104"/>
      <c r="KT28" s="78"/>
      <c r="KW28" s="116"/>
      <c r="KX28" s="15">
        <v>21</v>
      </c>
      <c r="KY28" s="547"/>
      <c r="KZ28" s="455"/>
      <c r="LA28" s="547"/>
      <c r="LB28" s="104"/>
      <c r="LC28" s="78"/>
      <c r="LF28" s="116"/>
      <c r="LG28" s="15">
        <v>21</v>
      </c>
      <c r="LH28" s="101"/>
      <c r="LI28" s="455"/>
      <c r="LJ28" s="101"/>
      <c r="LK28" s="104"/>
      <c r="LL28" s="78"/>
      <c r="LO28" s="116"/>
      <c r="LP28" s="15"/>
      <c r="LQ28" s="547"/>
      <c r="LR28" s="455"/>
      <c r="LS28" s="443"/>
      <c r="LT28" s="442"/>
      <c r="LU28" s="78"/>
      <c r="LX28" s="116"/>
      <c r="LY28" s="15"/>
      <c r="LZ28" s="101"/>
      <c r="MA28" s="455"/>
      <c r="MB28" s="101"/>
      <c r="MC28" s="104"/>
      <c r="MD28" s="78"/>
      <c r="MG28" s="116"/>
      <c r="MH28" s="15">
        <v>21</v>
      </c>
      <c r="MI28" s="101"/>
      <c r="MJ28" s="455"/>
      <c r="MK28" s="101"/>
      <c r="ML28" s="104"/>
      <c r="MM28" s="78"/>
      <c r="MP28" s="116"/>
      <c r="MQ28" s="15">
        <v>21</v>
      </c>
      <c r="MR28" s="101"/>
      <c r="MS28" s="455"/>
      <c r="MT28" s="101"/>
      <c r="MU28" s="104"/>
      <c r="MV28" s="78"/>
      <c r="MY28" s="116"/>
      <c r="MZ28" s="15">
        <v>21</v>
      </c>
      <c r="NA28" s="101"/>
      <c r="NB28" s="455"/>
      <c r="NC28" s="101"/>
      <c r="ND28" s="104"/>
      <c r="NE28" s="78"/>
      <c r="NH28" s="116"/>
      <c r="NI28" s="15">
        <v>21</v>
      </c>
      <c r="NJ28" s="359"/>
      <c r="NK28" s="461"/>
      <c r="NL28" s="359"/>
      <c r="NM28" s="442"/>
      <c r="NN28" s="343"/>
      <c r="NQ28" s="116"/>
      <c r="NR28" s="15">
        <v>21</v>
      </c>
      <c r="NS28" s="101"/>
      <c r="NT28" s="455"/>
      <c r="NU28" s="101"/>
      <c r="NV28" s="104"/>
      <c r="NW28" s="78"/>
      <c r="NZ28" s="116"/>
      <c r="OA28" s="15">
        <v>21</v>
      </c>
      <c r="OB28" s="101"/>
      <c r="OC28" s="455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55"/>
      <c r="OV28" s="101"/>
      <c r="OW28" s="104"/>
      <c r="OX28" s="78"/>
      <c r="PA28" s="116"/>
      <c r="PB28" s="15">
        <v>21</v>
      </c>
      <c r="PC28" s="101"/>
      <c r="PD28" s="455"/>
      <c r="PE28" s="101"/>
      <c r="PF28" s="104"/>
      <c r="PG28" s="78"/>
      <c r="PJ28" s="116"/>
      <c r="PK28" s="15">
        <v>21</v>
      </c>
      <c r="PL28" s="101"/>
      <c r="PM28" s="455"/>
      <c r="PN28" s="101"/>
      <c r="PO28" s="104"/>
      <c r="PP28" s="78"/>
      <c r="PS28" s="116"/>
      <c r="PT28" s="15">
        <v>21</v>
      </c>
      <c r="PU28" s="101"/>
      <c r="PV28" s="455"/>
      <c r="PW28" s="101"/>
      <c r="PX28" s="104"/>
      <c r="PY28" s="533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>
        <f t="shared" ref="B29:I29" si="25">IB5</f>
        <v>0</v>
      </c>
      <c r="C29" s="84">
        <f t="shared" si="25"/>
        <v>0</v>
      </c>
      <c r="D29" s="112">
        <f t="shared" si="25"/>
        <v>0</v>
      </c>
      <c r="E29" s="151">
        <f t="shared" si="25"/>
        <v>0</v>
      </c>
      <c r="F29" s="95">
        <f t="shared" si="25"/>
        <v>0</v>
      </c>
      <c r="G29" s="81">
        <f t="shared" si="25"/>
        <v>0</v>
      </c>
      <c r="H29" s="49">
        <f t="shared" si="25"/>
        <v>0</v>
      </c>
      <c r="I29" s="115">
        <f t="shared" si="25"/>
        <v>0</v>
      </c>
      <c r="L29" s="116"/>
      <c r="M29" s="15"/>
      <c r="N29" s="101"/>
      <c r="O29" s="455"/>
      <c r="P29" s="101"/>
      <c r="Q29" s="104"/>
      <c r="R29" s="78"/>
      <c r="U29" s="116"/>
      <c r="V29" s="15">
        <v>22</v>
      </c>
      <c r="W29" s="101"/>
      <c r="X29" s="455"/>
      <c r="Y29" s="101"/>
      <c r="Z29" s="77"/>
      <c r="AA29" s="78"/>
      <c r="AD29" s="103"/>
      <c r="AE29" s="15"/>
      <c r="AF29" s="101"/>
      <c r="AG29" s="455"/>
      <c r="AH29" s="101"/>
      <c r="AI29" s="104"/>
      <c r="AJ29" s="78"/>
      <c r="AM29" s="116"/>
      <c r="AN29" s="15">
        <v>22</v>
      </c>
      <c r="AO29" s="547"/>
      <c r="AP29" s="461"/>
      <c r="AQ29" s="547"/>
      <c r="AR29" s="442"/>
      <c r="AS29" s="343"/>
      <c r="AV29" s="116"/>
      <c r="AW29" s="15">
        <v>22</v>
      </c>
      <c r="AX29" s="101"/>
      <c r="AY29" s="551"/>
      <c r="AZ29" s="185"/>
      <c r="BA29" s="552"/>
      <c r="BB29" s="67"/>
      <c r="BE29" s="116"/>
      <c r="BF29" s="15">
        <v>22</v>
      </c>
      <c r="BG29" s="101"/>
      <c r="BH29" s="151"/>
      <c r="BI29" s="101"/>
      <c r="BJ29" s="104"/>
      <c r="BK29" s="533"/>
      <c r="BN29" s="116"/>
      <c r="BO29" s="15">
        <v>22</v>
      </c>
      <c r="BP29" s="101"/>
      <c r="BQ29" s="88"/>
      <c r="BR29" s="101"/>
      <c r="BS29" s="104"/>
      <c r="BT29" s="78"/>
      <c r="BW29" s="116"/>
      <c r="BX29" s="15">
        <v>22</v>
      </c>
      <c r="BY29" s="101"/>
      <c r="BZ29" s="534"/>
      <c r="CA29" s="101"/>
      <c r="CB29" s="549"/>
      <c r="CC29" s="536"/>
      <c r="CF29" s="116"/>
      <c r="CG29" s="15">
        <v>22</v>
      </c>
      <c r="CH29" s="101"/>
      <c r="CI29" s="455"/>
      <c r="CJ29" s="101"/>
      <c r="CK29" s="104"/>
      <c r="CL29" s="78"/>
      <c r="CO29" s="116"/>
      <c r="CP29" s="15"/>
      <c r="CQ29" s="101"/>
      <c r="CR29" s="455"/>
      <c r="CS29" s="101"/>
      <c r="CT29" s="104"/>
      <c r="CU29" s="78"/>
      <c r="CX29" s="116"/>
      <c r="CY29" s="15"/>
      <c r="CZ29" s="101"/>
      <c r="DA29" s="455"/>
      <c r="DB29" s="101"/>
      <c r="DC29" s="104"/>
      <c r="DD29" s="78"/>
      <c r="DG29" s="716"/>
      <c r="DH29" s="15">
        <v>22</v>
      </c>
      <c r="DI29" s="101"/>
      <c r="DJ29" s="455"/>
      <c r="DK29" s="101"/>
      <c r="DL29" s="104"/>
      <c r="DM29" s="78"/>
      <c r="DP29" s="116"/>
      <c r="DQ29" s="15">
        <v>22</v>
      </c>
      <c r="DR29" s="76"/>
      <c r="DS29" s="479"/>
      <c r="DT29" s="76"/>
      <c r="DU29" s="77"/>
      <c r="DV29" s="78"/>
      <c r="DY29" s="116"/>
      <c r="DZ29" s="15">
        <v>22</v>
      </c>
      <c r="EA29" s="76"/>
      <c r="EB29" s="479"/>
      <c r="EC29" s="76"/>
      <c r="ED29" s="77"/>
      <c r="EE29" s="78"/>
      <c r="EH29" s="103"/>
      <c r="EI29" s="15">
        <v>22</v>
      </c>
      <c r="EJ29" s="101"/>
      <c r="EK29" s="455"/>
      <c r="EL29" s="101"/>
      <c r="EM29" s="77"/>
      <c r="EN29" s="78"/>
      <c r="EQ29" s="116"/>
      <c r="ER29" s="15"/>
      <c r="ES29" s="101"/>
      <c r="ET29" s="455"/>
      <c r="EU29" s="101"/>
      <c r="EV29" s="77"/>
      <c r="EW29" s="78"/>
      <c r="EZ29" s="116"/>
      <c r="FA29" s="15">
        <v>22</v>
      </c>
      <c r="FB29" s="101"/>
      <c r="FC29" s="455"/>
      <c r="FD29" s="101"/>
      <c r="FE29" s="77"/>
      <c r="FF29" s="78"/>
      <c r="FI29" s="116"/>
      <c r="FJ29" s="15">
        <v>22</v>
      </c>
      <c r="FK29" s="76"/>
      <c r="FL29" s="479"/>
      <c r="FM29" s="76"/>
      <c r="FN29" s="77"/>
      <c r="FO29" s="78"/>
      <c r="FR29" s="116"/>
      <c r="FS29" s="15"/>
      <c r="FT29" s="101"/>
      <c r="FU29" s="455"/>
      <c r="FV29" s="101"/>
      <c r="FW29" s="104"/>
      <c r="FX29" s="78"/>
      <c r="GA29" s="116"/>
      <c r="GB29" s="15"/>
      <c r="GC29" s="101"/>
      <c r="GD29" s="455"/>
      <c r="GE29" s="101"/>
      <c r="GF29" s="104"/>
      <c r="GG29" s="78"/>
      <c r="GJ29" s="116"/>
      <c r="GK29" s="15"/>
      <c r="GL29" s="101"/>
      <c r="GM29" s="455"/>
      <c r="GN29" s="101"/>
      <c r="GO29" s="104"/>
      <c r="GP29" s="78"/>
      <c r="GS29" s="116"/>
      <c r="GT29" s="15">
        <v>22</v>
      </c>
      <c r="GU29" s="101"/>
      <c r="GV29" s="455"/>
      <c r="GW29" s="101"/>
      <c r="GX29" s="77"/>
      <c r="GY29" s="78"/>
      <c r="HB29" s="116"/>
      <c r="HC29" s="15">
        <v>22</v>
      </c>
      <c r="HD29" s="76"/>
      <c r="HE29" s="479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/>
      <c r="HW29" s="479"/>
      <c r="HX29" s="76"/>
      <c r="HY29" s="77"/>
      <c r="HZ29" s="78"/>
      <c r="IC29" s="116"/>
      <c r="ID29" s="15"/>
      <c r="IE29" s="101"/>
      <c r="IF29" s="455"/>
      <c r="IG29" s="101"/>
      <c r="IH29" s="77"/>
      <c r="II29" s="78"/>
      <c r="IL29" s="116"/>
      <c r="IM29" s="15"/>
      <c r="IN29" s="76"/>
      <c r="IO29" s="479"/>
      <c r="IP29" s="76"/>
      <c r="IQ29" s="77"/>
      <c r="IR29" s="78"/>
      <c r="IU29" s="116"/>
      <c r="IV29" s="15"/>
      <c r="IW29" s="101"/>
      <c r="IX29" s="455"/>
      <c r="IY29" s="101"/>
      <c r="IZ29" s="104"/>
      <c r="JA29" s="78"/>
      <c r="JD29" s="116"/>
      <c r="JE29" s="15"/>
      <c r="JF29" s="101"/>
      <c r="JG29" s="455"/>
      <c r="JH29" s="101"/>
      <c r="JI29" s="104"/>
      <c r="JJ29" s="78"/>
      <c r="JM29" s="116"/>
      <c r="JN29" s="15"/>
      <c r="JO29" s="101"/>
      <c r="JP29" s="455"/>
      <c r="JQ29" s="101"/>
      <c r="JR29" s="104"/>
      <c r="JS29" s="78"/>
      <c r="JV29" s="116"/>
      <c r="JW29" s="15"/>
      <c r="JX29" s="101"/>
      <c r="JY29" s="455"/>
      <c r="JZ29" s="101"/>
      <c r="KA29" s="104"/>
      <c r="KB29" s="78"/>
      <c r="KE29" s="116"/>
      <c r="KF29" s="15"/>
      <c r="KG29" s="101"/>
      <c r="KH29" s="455"/>
      <c r="KI29" s="101"/>
      <c r="KJ29" s="104"/>
      <c r="KK29" s="78"/>
      <c r="KN29" s="553"/>
      <c r="KO29" s="15"/>
      <c r="KP29" s="547"/>
      <c r="KQ29" s="455"/>
      <c r="KR29" s="547"/>
      <c r="KS29" s="104"/>
      <c r="KT29" s="78"/>
      <c r="KW29" s="116"/>
      <c r="KX29" s="15">
        <v>22</v>
      </c>
      <c r="KY29" s="547"/>
      <c r="KZ29" s="455"/>
      <c r="LA29" s="547"/>
      <c r="LB29" s="104"/>
      <c r="LC29" s="78"/>
      <c r="LF29" s="103"/>
      <c r="LG29" s="15"/>
      <c r="LH29" s="101"/>
      <c r="LI29" s="455"/>
      <c r="LJ29" s="101"/>
      <c r="LK29" s="104"/>
      <c r="LL29" s="78"/>
      <c r="LO29" s="116"/>
      <c r="LP29" s="15"/>
      <c r="LQ29" s="547"/>
      <c r="LR29" s="455"/>
      <c r="LS29" s="547"/>
      <c r="LT29" s="104"/>
      <c r="LU29" s="78"/>
      <c r="LX29" s="116"/>
      <c r="LY29" s="15"/>
      <c r="LZ29" s="101"/>
      <c r="MA29" s="455"/>
      <c r="MB29" s="101"/>
      <c r="MC29" s="104"/>
      <c r="MD29" s="78"/>
      <c r="MG29" s="116"/>
      <c r="MH29" s="15"/>
      <c r="MI29" s="101"/>
      <c r="MJ29" s="455"/>
      <c r="MK29" s="101"/>
      <c r="ML29" s="104"/>
      <c r="MM29" s="78"/>
      <c r="MP29" s="116"/>
      <c r="MQ29" s="15"/>
      <c r="MR29" s="101"/>
      <c r="MS29" s="455"/>
      <c r="MT29" s="101"/>
      <c r="MU29" s="104"/>
      <c r="MV29" s="78"/>
      <c r="MY29" s="116"/>
      <c r="MZ29" s="15"/>
      <c r="NA29" s="101"/>
      <c r="NB29" s="455"/>
      <c r="NC29" s="101"/>
      <c r="ND29" s="104"/>
      <c r="NE29" s="78"/>
      <c r="NH29" s="116"/>
      <c r="NI29" s="15"/>
      <c r="NJ29" s="359"/>
      <c r="NK29" s="461"/>
      <c r="NL29" s="359"/>
      <c r="NM29" s="442"/>
      <c r="NN29" s="343"/>
      <c r="NQ29" s="116"/>
      <c r="NR29" s="15"/>
      <c r="NS29" s="101"/>
      <c r="NT29" s="455"/>
      <c r="NU29" s="101"/>
      <c r="NV29" s="104"/>
      <c r="NW29" s="78"/>
      <c r="NZ29" s="116"/>
      <c r="OA29" s="15"/>
      <c r="OB29" s="101"/>
      <c r="OC29" s="455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55"/>
      <c r="OV29" s="101"/>
      <c r="OW29" s="104"/>
      <c r="OX29" s="78"/>
      <c r="PA29" s="116"/>
      <c r="PB29" s="15"/>
      <c r="PC29" s="101"/>
      <c r="PD29" s="455"/>
      <c r="PE29" s="101"/>
      <c r="PF29" s="104"/>
      <c r="PG29" s="78"/>
      <c r="PJ29" s="116"/>
      <c r="PK29" s="15"/>
      <c r="PL29" s="101"/>
      <c r="PM29" s="455"/>
      <c r="PN29" s="101"/>
      <c r="PO29" s="104"/>
      <c r="PP29" s="78"/>
      <c r="PS29" s="116"/>
      <c r="PT29" s="15"/>
      <c r="PU29" s="101"/>
      <c r="PV29" s="455"/>
      <c r="PW29" s="101"/>
      <c r="PX29" s="104"/>
      <c r="PY29" s="533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>
        <f t="shared" ref="B30:H30" si="26">IK5</f>
        <v>0</v>
      </c>
      <c r="C30" s="84">
        <f t="shared" si="26"/>
        <v>0</v>
      </c>
      <c r="D30" s="112">
        <f t="shared" si="26"/>
        <v>0</v>
      </c>
      <c r="E30" s="151">
        <f t="shared" si="26"/>
        <v>0</v>
      </c>
      <c r="F30" s="95">
        <f t="shared" si="26"/>
        <v>0</v>
      </c>
      <c r="G30" s="81">
        <f t="shared" si="26"/>
        <v>0</v>
      </c>
      <c r="H30" s="49">
        <f t="shared" si="26"/>
        <v>0</v>
      </c>
      <c r="I30" s="115">
        <f>F30-H30</f>
        <v>0</v>
      </c>
      <c r="L30" s="116"/>
      <c r="M30" s="15"/>
      <c r="N30" s="101"/>
      <c r="O30" s="455"/>
      <c r="P30" s="101"/>
      <c r="Q30" s="104"/>
      <c r="R30" s="78"/>
      <c r="U30" s="116"/>
      <c r="V30" s="15"/>
      <c r="W30" s="101"/>
      <c r="X30" s="455"/>
      <c r="Y30" s="115"/>
      <c r="Z30" s="77"/>
      <c r="AA30" s="78"/>
      <c r="AD30" s="116"/>
      <c r="AE30" s="15"/>
      <c r="AF30" s="76"/>
      <c r="AG30" s="455"/>
      <c r="AH30" s="76"/>
      <c r="AI30" s="104"/>
      <c r="AJ30" s="78"/>
      <c r="AM30" s="116"/>
      <c r="AN30" s="15"/>
      <c r="AO30" s="547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/>
      <c r="BY30" s="76"/>
      <c r="BZ30" s="534"/>
      <c r="CA30" s="76"/>
      <c r="CB30" s="549"/>
      <c r="CC30" s="536"/>
      <c r="CF30" s="116"/>
      <c r="CG30" s="15"/>
      <c r="CH30" s="76"/>
      <c r="CI30" s="455"/>
      <c r="CJ30" s="76"/>
      <c r="CK30" s="104"/>
      <c r="CL30" s="78"/>
      <c r="CO30" s="116"/>
      <c r="CP30" s="15"/>
      <c r="CQ30" s="76"/>
      <c r="CR30" s="455"/>
      <c r="CS30" s="76"/>
      <c r="CT30" s="104"/>
      <c r="CU30" s="78"/>
      <c r="CX30" s="116"/>
      <c r="CY30" s="15"/>
      <c r="CZ30" s="76"/>
      <c r="DA30" s="455"/>
      <c r="DB30" s="76"/>
      <c r="DC30" s="104"/>
      <c r="DD30" s="78"/>
      <c r="DG30" s="116"/>
      <c r="DH30" s="15"/>
      <c r="DI30" s="76"/>
      <c r="DJ30" s="455"/>
      <c r="DK30" s="76"/>
      <c r="DL30" s="104"/>
      <c r="DM30" s="78"/>
      <c r="DP30" s="116"/>
      <c r="DQ30" s="15"/>
      <c r="DR30" s="76"/>
      <c r="DS30" s="479"/>
      <c r="DT30" s="115"/>
      <c r="DU30" s="77"/>
      <c r="DV30" s="78"/>
      <c r="DY30" s="116"/>
      <c r="DZ30" s="15"/>
      <c r="EA30" s="76"/>
      <c r="EB30" s="479"/>
      <c r="EC30" s="115"/>
      <c r="ED30" s="77"/>
      <c r="EE30" s="78"/>
      <c r="EH30" s="103"/>
      <c r="EI30" s="15"/>
      <c r="EJ30" s="101"/>
      <c r="EK30" s="455"/>
      <c r="EL30" s="115"/>
      <c r="EM30" s="77"/>
      <c r="EN30" s="78"/>
      <c r="EQ30" s="554"/>
      <c r="ER30" s="15"/>
      <c r="ES30" s="76"/>
      <c r="ET30" s="455"/>
      <c r="EU30" s="101"/>
      <c r="EV30" s="77"/>
      <c r="EW30" s="78"/>
      <c r="EZ30" s="116"/>
      <c r="FA30" s="15"/>
      <c r="FB30" s="101"/>
      <c r="FC30" s="455"/>
      <c r="FD30" s="101"/>
      <c r="FE30" s="77"/>
      <c r="FF30" s="78"/>
      <c r="FI30" s="116"/>
      <c r="FJ30" s="15"/>
      <c r="FK30" s="76"/>
      <c r="FL30" s="479"/>
      <c r="FM30" s="115"/>
      <c r="FN30" s="77"/>
      <c r="FO30" s="78"/>
      <c r="FR30" s="116"/>
      <c r="FS30" s="15"/>
      <c r="FT30" s="76"/>
      <c r="FU30" s="455"/>
      <c r="FV30" s="76"/>
      <c r="FW30" s="104"/>
      <c r="FX30" s="78"/>
      <c r="GA30" s="116"/>
      <c r="GB30" s="15"/>
      <c r="GC30" s="101"/>
      <c r="GD30" s="455"/>
      <c r="GE30" s="101"/>
      <c r="GF30" s="104"/>
      <c r="GG30" s="78"/>
      <c r="GJ30" s="116"/>
      <c r="GK30" s="15"/>
      <c r="GL30" s="76"/>
      <c r="GM30" s="534"/>
      <c r="GN30" s="215"/>
      <c r="GO30" s="537"/>
      <c r="GP30" s="536"/>
      <c r="GS30" s="116"/>
      <c r="GT30" s="15"/>
      <c r="GU30" s="101"/>
      <c r="GV30" s="455"/>
      <c r="GW30" s="115"/>
      <c r="GX30" s="77"/>
      <c r="GY30" s="78"/>
      <c r="HB30" s="116"/>
      <c r="HC30" s="15">
        <v>23</v>
      </c>
      <c r="HD30" s="76"/>
      <c r="HE30" s="479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479"/>
      <c r="HX30" s="115"/>
      <c r="HY30" s="77"/>
      <c r="HZ30" s="78"/>
      <c r="IC30" s="116"/>
      <c r="ID30" s="15"/>
      <c r="IE30" s="101"/>
      <c r="IF30" s="455"/>
      <c r="IG30" s="115"/>
      <c r="IH30" s="77"/>
      <c r="II30" s="78"/>
      <c r="IL30" s="116"/>
      <c r="IM30" s="15"/>
      <c r="IN30" s="76"/>
      <c r="IO30" s="479"/>
      <c r="IP30" s="115"/>
      <c r="IQ30" s="77"/>
      <c r="IR30" s="78"/>
      <c r="IU30" s="116"/>
      <c r="IV30" s="15"/>
      <c r="IW30" s="101"/>
      <c r="IX30" s="455"/>
      <c r="IY30" s="76"/>
      <c r="IZ30" s="104"/>
      <c r="JA30" s="78"/>
      <c r="JD30" s="116"/>
      <c r="JE30" s="15"/>
      <c r="JF30" s="76"/>
      <c r="JG30" s="534"/>
      <c r="JH30" s="215"/>
      <c r="JI30" s="537"/>
      <c r="JJ30" s="536"/>
      <c r="JM30" s="116"/>
      <c r="JN30" s="15"/>
      <c r="JO30" s="101"/>
      <c r="JP30" s="455"/>
      <c r="JQ30" s="76"/>
      <c r="JR30" s="104"/>
      <c r="JS30" s="78"/>
      <c r="JV30" s="116"/>
      <c r="JW30" s="15"/>
      <c r="JX30" s="101"/>
      <c r="JY30" s="455"/>
      <c r="JZ30" s="101"/>
      <c r="KA30" s="104"/>
      <c r="KB30" s="78"/>
      <c r="KE30" s="116"/>
      <c r="KF30" s="15"/>
      <c r="KG30" s="76"/>
      <c r="KH30" s="455"/>
      <c r="KI30" s="76"/>
      <c r="KJ30" s="104"/>
      <c r="KK30" s="78"/>
      <c r="KN30" s="553"/>
      <c r="KO30" s="15"/>
      <c r="KP30" s="547"/>
      <c r="KQ30" s="455"/>
      <c r="KR30" s="76"/>
      <c r="KS30" s="104"/>
      <c r="KT30" s="78"/>
      <c r="KW30" s="116"/>
      <c r="KX30" s="15"/>
      <c r="KY30" s="547"/>
      <c r="KZ30" s="455"/>
      <c r="LA30" s="76"/>
      <c r="LB30" s="104"/>
      <c r="LC30" s="78"/>
      <c r="LF30" s="116"/>
      <c r="LG30" s="15"/>
      <c r="LH30" s="76"/>
      <c r="LI30" s="455"/>
      <c r="LJ30" s="76"/>
      <c r="LK30" s="104"/>
      <c r="LL30" s="78"/>
      <c r="LO30" s="116"/>
      <c r="LP30" s="15"/>
      <c r="LQ30" s="547"/>
      <c r="LR30" s="455"/>
      <c r="LS30" s="76"/>
      <c r="LT30" s="104"/>
      <c r="LU30" s="78"/>
      <c r="LY30" s="15"/>
      <c r="LZ30" s="76"/>
      <c r="MA30" s="455"/>
      <c r="MB30" s="76"/>
      <c r="MC30" s="104"/>
      <c r="MD30" s="78"/>
      <c r="MG30" s="116"/>
      <c r="MH30" s="15"/>
      <c r="MI30" s="76"/>
      <c r="MJ30" s="455"/>
      <c r="MK30" s="76"/>
      <c r="ML30" s="104"/>
      <c r="MM30" s="78"/>
      <c r="MQ30" s="15"/>
      <c r="MR30" s="76"/>
      <c r="MS30" s="455"/>
      <c r="MT30" s="76"/>
      <c r="MU30" s="104"/>
      <c r="MV30" s="78"/>
      <c r="MY30" s="116"/>
      <c r="MZ30" s="15"/>
      <c r="NA30" s="76"/>
      <c r="NB30" s="455"/>
      <c r="NC30" s="76"/>
      <c r="ND30" s="104"/>
      <c r="NE30" s="78"/>
      <c r="NH30" s="116"/>
      <c r="NI30" s="15"/>
      <c r="NJ30" s="76"/>
      <c r="NK30" s="455"/>
      <c r="NL30" s="101"/>
      <c r="NM30" s="104"/>
      <c r="NN30" s="78"/>
      <c r="NR30" s="15"/>
      <c r="NS30" s="76"/>
      <c r="NT30" s="455"/>
      <c r="NU30" s="76"/>
      <c r="NV30" s="104"/>
      <c r="NW30" s="78"/>
      <c r="NZ30" s="116"/>
      <c r="OA30" s="15"/>
      <c r="OB30" s="76"/>
      <c r="OC30" s="455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55"/>
      <c r="OV30" s="101"/>
      <c r="OW30" s="104"/>
      <c r="OX30" s="78"/>
      <c r="PA30" s="116"/>
      <c r="PB30" s="15"/>
      <c r="PC30" s="76"/>
      <c r="PD30" s="455"/>
      <c r="PE30" s="101"/>
      <c r="PF30" s="104"/>
      <c r="PG30" s="78"/>
      <c r="PJ30" s="116"/>
      <c r="PK30" s="15"/>
      <c r="PL30" s="76"/>
      <c r="PM30" s="455"/>
      <c r="PN30" s="101"/>
      <c r="PO30" s="104"/>
      <c r="PP30" s="78"/>
      <c r="PS30" s="116"/>
      <c r="PT30" s="15"/>
      <c r="PU30" s="76"/>
      <c r="PV30" s="455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>
        <f t="shared" ref="B31:H31" si="27">IT5</f>
        <v>0</v>
      </c>
      <c r="C31" s="84">
        <f t="shared" si="27"/>
        <v>0</v>
      </c>
      <c r="D31" s="112">
        <f t="shared" si="27"/>
        <v>0</v>
      </c>
      <c r="E31" s="151">
        <f t="shared" si="27"/>
        <v>0</v>
      </c>
      <c r="F31" s="95">
        <f t="shared" si="27"/>
        <v>0</v>
      </c>
      <c r="G31" s="81">
        <f t="shared" si="27"/>
        <v>0</v>
      </c>
      <c r="H31" s="49">
        <f t="shared" si="27"/>
        <v>0</v>
      </c>
      <c r="I31" s="115">
        <f t="shared" ref="I31:I92" si="28">F31-H31</f>
        <v>0</v>
      </c>
      <c r="L31" s="733"/>
      <c r="M31" s="54"/>
      <c r="N31" s="566"/>
      <c r="O31" s="567"/>
      <c r="P31" s="568"/>
      <c r="Q31" s="569"/>
      <c r="R31" s="570"/>
      <c r="U31" s="240"/>
      <c r="V31" s="38"/>
      <c r="W31" s="564"/>
      <c r="X31" s="556"/>
      <c r="Y31" s="270"/>
      <c r="Z31" s="155"/>
      <c r="AA31" s="257"/>
      <c r="AD31" s="240"/>
      <c r="AE31" s="38"/>
      <c r="AF31" s="555"/>
      <c r="AG31" s="557"/>
      <c r="AH31" s="558"/>
      <c r="AI31" s="559"/>
      <c r="AJ31" s="536"/>
      <c r="AM31" s="240"/>
      <c r="AN31" s="38"/>
      <c r="AO31" s="242"/>
      <c r="AP31" s="269"/>
      <c r="AQ31" s="555"/>
      <c r="AR31" s="104"/>
      <c r="AS31" s="78"/>
      <c r="AV31" s="240"/>
      <c r="AW31" s="560"/>
      <c r="AX31" s="555"/>
      <c r="AY31" s="561"/>
      <c r="AZ31" s="555"/>
      <c r="BA31" s="529"/>
      <c r="BE31" s="240"/>
      <c r="BF31" s="560"/>
      <c r="BG31" s="555"/>
      <c r="BH31" s="562"/>
      <c r="BI31" s="555"/>
      <c r="BJ31" s="529"/>
      <c r="BN31" s="240"/>
      <c r="BO31" s="38"/>
      <c r="BP31" s="555"/>
      <c r="BQ31" s="269"/>
      <c r="BR31" s="555"/>
      <c r="BS31" s="529"/>
      <c r="BT31" s="257"/>
      <c r="BW31" s="240"/>
      <c r="BX31" s="38"/>
      <c r="BY31" s="555"/>
      <c r="BZ31" s="269"/>
      <c r="CA31" s="555"/>
      <c r="CB31" s="529"/>
      <c r="CC31" s="78"/>
      <c r="CF31" s="240"/>
      <c r="CG31" s="38"/>
      <c r="CH31" s="555"/>
      <c r="CI31" s="563"/>
      <c r="CJ31" s="555"/>
      <c r="CK31" s="529"/>
      <c r="CL31" s="78"/>
      <c r="CO31" s="240"/>
      <c r="CP31" s="38"/>
      <c r="CQ31" s="555"/>
      <c r="CR31" s="563"/>
      <c r="CS31" s="555"/>
      <c r="CT31" s="529"/>
      <c r="CU31" s="78"/>
      <c r="CX31" s="240"/>
      <c r="CY31" s="38"/>
      <c r="CZ31" s="555"/>
      <c r="DA31" s="563"/>
      <c r="DB31" s="555"/>
      <c r="DC31" s="529"/>
      <c r="DD31" s="78"/>
      <c r="DG31" s="240"/>
      <c r="DH31" s="38"/>
      <c r="DI31" s="555"/>
      <c r="DJ31" s="563"/>
      <c r="DK31" s="555"/>
      <c r="DL31" s="529"/>
      <c r="DM31" s="257"/>
      <c r="DP31" s="240"/>
      <c r="DQ31" s="38"/>
      <c r="DR31" s="555"/>
      <c r="DS31" s="556"/>
      <c r="DT31" s="270"/>
      <c r="DU31" s="155"/>
      <c r="DV31" s="257"/>
      <c r="DY31" s="240"/>
      <c r="DZ31" s="38"/>
      <c r="EA31" s="555"/>
      <c r="EB31" s="556"/>
      <c r="EC31" s="270"/>
      <c r="ED31" s="155"/>
      <c r="EE31" s="257"/>
      <c r="EH31" s="103"/>
      <c r="EI31" s="38"/>
      <c r="EJ31" s="564"/>
      <c r="EK31" s="617"/>
      <c r="EL31" s="270"/>
      <c r="EM31" s="155"/>
      <c r="EN31" s="257"/>
      <c r="EQ31" s="565"/>
      <c r="ER31" s="38"/>
      <c r="ES31" s="555"/>
      <c r="ET31" s="269"/>
      <c r="EU31" s="555"/>
      <c r="EV31" s="155"/>
      <c r="EW31" s="257"/>
      <c r="EZ31" s="240"/>
      <c r="FA31" s="38"/>
      <c r="FB31" s="564"/>
      <c r="FC31" s="556"/>
      <c r="FD31" s="564"/>
      <c r="FE31" s="155"/>
      <c r="FF31" s="257"/>
      <c r="FI31" s="240"/>
      <c r="FJ31" s="38"/>
      <c r="FK31" s="555"/>
      <c r="FL31" s="556"/>
      <c r="FM31" s="270"/>
      <c r="FN31" s="155"/>
      <c r="FO31" s="257"/>
      <c r="FR31" s="240"/>
      <c r="FS31" s="560"/>
      <c r="FT31" s="555"/>
      <c r="FU31" s="561"/>
      <c r="FV31" s="555"/>
      <c r="FW31" s="529"/>
      <c r="GA31" s="497"/>
      <c r="GB31" s="54"/>
      <c r="GC31" s="566"/>
      <c r="GD31" s="567"/>
      <c r="GE31" s="568"/>
      <c r="GF31" s="569"/>
      <c r="GG31" s="570"/>
      <c r="GJ31" s="497"/>
      <c r="GK31" s="54"/>
      <c r="GL31" s="566"/>
      <c r="GM31" s="567"/>
      <c r="GN31" s="568"/>
      <c r="GO31" s="569"/>
      <c r="GP31" s="570"/>
      <c r="GS31" s="240"/>
      <c r="GT31" s="38"/>
      <c r="GU31" s="564"/>
      <c r="GV31" s="556"/>
      <c r="GW31" s="270"/>
      <c r="GX31" s="155"/>
      <c r="GY31" s="257"/>
      <c r="HB31" s="240"/>
      <c r="HC31" s="38"/>
      <c r="HD31" s="555"/>
      <c r="HE31" s="556"/>
      <c r="HF31" s="270"/>
      <c r="HG31" s="155"/>
      <c r="HH31" s="257"/>
      <c r="HK31" s="240"/>
      <c r="HL31" s="560"/>
      <c r="HM31" s="555"/>
      <c r="HN31" s="561"/>
      <c r="HO31" s="555"/>
      <c r="HP31" s="529"/>
      <c r="HT31" s="240"/>
      <c r="HU31" s="38"/>
      <c r="HV31" s="555"/>
      <c r="HW31" s="556"/>
      <c r="HX31" s="270"/>
      <c r="HY31" s="155"/>
      <c r="HZ31" s="257"/>
      <c r="IC31" s="240"/>
      <c r="ID31" s="38"/>
      <c r="IE31" s="564"/>
      <c r="IF31" s="556"/>
      <c r="IG31" s="270"/>
      <c r="IH31" s="155"/>
      <c r="II31" s="257"/>
      <c r="IL31" s="240"/>
      <c r="IM31" s="38"/>
      <c r="IN31" s="555"/>
      <c r="IO31" s="556"/>
      <c r="IP31" s="270"/>
      <c r="IQ31" s="155"/>
      <c r="IR31" s="257"/>
      <c r="IU31" s="240"/>
      <c r="IV31" s="560"/>
      <c r="IW31" s="555"/>
      <c r="IX31" s="269"/>
      <c r="IY31" s="555"/>
      <c r="IZ31" s="571"/>
      <c r="JA31" s="257"/>
      <c r="JD31" s="497"/>
      <c r="JE31" s="54"/>
      <c r="JF31" s="566"/>
      <c r="JG31" s="567"/>
      <c r="JH31" s="568"/>
      <c r="JI31" s="569"/>
      <c r="JJ31" s="570"/>
      <c r="JM31" s="240"/>
      <c r="JN31" s="560"/>
      <c r="JO31" s="555"/>
      <c r="JP31" s="269"/>
      <c r="JQ31" s="555"/>
      <c r="JR31" s="571"/>
      <c r="JS31" s="257"/>
      <c r="JV31" s="240"/>
      <c r="JW31" s="38"/>
      <c r="JX31" s="564"/>
      <c r="JY31" s="556"/>
      <c r="JZ31" s="564"/>
      <c r="KA31" s="571"/>
      <c r="KB31" s="257"/>
      <c r="KE31" s="240"/>
      <c r="KF31" s="38"/>
      <c r="KG31" s="270"/>
      <c r="KH31" s="269"/>
      <c r="KI31" s="555"/>
      <c r="KJ31" s="571"/>
      <c r="KK31" s="572"/>
      <c r="KN31" s="573"/>
      <c r="KO31" s="38"/>
      <c r="KP31" s="574"/>
      <c r="KQ31" s="269"/>
      <c r="KR31" s="529"/>
      <c r="KS31" s="571"/>
      <c r="KT31" s="78"/>
      <c r="KW31" s="240"/>
      <c r="KX31" s="38"/>
      <c r="KY31" s="242"/>
      <c r="KZ31" s="269"/>
      <c r="LA31" s="555"/>
      <c r="LB31" s="104"/>
      <c r="LC31" s="78"/>
      <c r="LF31" s="240"/>
      <c r="LG31" s="38"/>
      <c r="LH31" s="555"/>
      <c r="LI31" s="557"/>
      <c r="LJ31" s="558"/>
      <c r="LK31" s="559"/>
      <c r="LL31" s="536"/>
      <c r="LO31" s="240"/>
      <c r="LP31" s="38"/>
      <c r="LQ31" s="242"/>
      <c r="LR31" s="269"/>
      <c r="LS31" s="555"/>
      <c r="LT31" s="104"/>
      <c r="LU31" s="78"/>
      <c r="LX31" s="560"/>
      <c r="LY31" s="38"/>
      <c r="LZ31" s="529"/>
      <c r="MA31" s="269"/>
      <c r="MB31" s="529"/>
      <c r="MC31" s="571"/>
      <c r="MD31" s="257"/>
      <c r="MG31" s="240"/>
      <c r="MH31" s="38"/>
      <c r="MI31" s="555"/>
      <c r="MJ31" s="557"/>
      <c r="MK31" s="558"/>
      <c r="ML31" s="559"/>
      <c r="MM31" s="536"/>
      <c r="MP31" s="560"/>
      <c r="MQ31" s="38"/>
      <c r="MR31" s="529"/>
      <c r="MS31" s="269"/>
      <c r="MT31" s="529"/>
      <c r="MU31" s="571"/>
      <c r="MV31" s="257"/>
      <c r="MY31" s="240"/>
      <c r="MZ31" s="38"/>
      <c r="NA31" s="555"/>
      <c r="NB31" s="269"/>
      <c r="NC31" s="555"/>
      <c r="ND31" s="571"/>
      <c r="NE31" s="78"/>
      <c r="NH31" s="240"/>
      <c r="NI31" s="560"/>
      <c r="NJ31" s="555"/>
      <c r="NK31" s="269"/>
      <c r="NL31" s="555"/>
      <c r="NM31" s="571"/>
      <c r="NN31" s="78"/>
      <c r="NQ31" s="560"/>
      <c r="NR31" s="38"/>
      <c r="NS31" s="529"/>
      <c r="NT31" s="269"/>
      <c r="NU31" s="529"/>
      <c r="NV31" s="571"/>
      <c r="NW31" s="257"/>
      <c r="NZ31" s="240"/>
      <c r="OA31" s="560"/>
      <c r="OB31" s="555"/>
      <c r="OC31" s="563"/>
      <c r="OD31" s="555"/>
      <c r="OE31" s="529"/>
      <c r="OI31" s="240"/>
      <c r="OJ31" s="560"/>
      <c r="OK31" s="555"/>
      <c r="OL31" s="561"/>
      <c r="OM31" s="555"/>
      <c r="ON31" s="529"/>
      <c r="OR31" s="240"/>
      <c r="OS31" s="560"/>
      <c r="OT31" s="555"/>
      <c r="OU31" s="563"/>
      <c r="OV31" s="555"/>
      <c r="OW31" s="571"/>
      <c r="OX31" s="78"/>
      <c r="PA31" s="240"/>
      <c r="PB31" s="560"/>
      <c r="PC31" s="555"/>
      <c r="PD31" s="269"/>
      <c r="PE31" s="555"/>
      <c r="PF31" s="571"/>
      <c r="PG31" s="78"/>
      <c r="PJ31" s="240"/>
      <c r="PK31" s="560"/>
      <c r="PL31" s="555"/>
      <c r="PM31" s="269"/>
      <c r="PN31" s="555"/>
      <c r="PO31" s="571"/>
      <c r="PP31" s="78"/>
      <c r="PS31" s="240"/>
      <c r="PT31" s="560"/>
      <c r="PU31" s="555"/>
      <c r="PV31" s="561"/>
      <c r="PW31" s="555"/>
      <c r="PX31" s="529"/>
      <c r="QB31" s="575"/>
      <c r="QC31" s="576"/>
      <c r="QD31" s="555"/>
      <c r="QE31" s="561"/>
      <c r="QF31" s="555"/>
      <c r="QG31" s="529"/>
      <c r="QK31" s="575"/>
      <c r="QL31" s="576"/>
      <c r="QM31" s="555"/>
      <c r="QN31" s="561"/>
      <c r="QO31" s="555"/>
      <c r="QP31" s="529"/>
      <c r="QT31" s="575"/>
      <c r="QU31" s="576"/>
      <c r="QV31" s="555"/>
      <c r="QW31" s="561"/>
      <c r="QX31" s="555"/>
      <c r="QY31" s="529"/>
      <c r="RC31" s="575"/>
      <c r="RD31" s="576"/>
      <c r="RE31" s="555"/>
      <c r="RF31" s="561"/>
      <c r="RG31" s="555"/>
      <c r="RH31" s="529"/>
      <c r="RL31" s="575"/>
      <c r="RM31" s="576"/>
      <c r="RN31" s="555"/>
      <c r="RO31" s="561"/>
      <c r="RP31" s="555"/>
      <c r="RQ31" s="529"/>
      <c r="RU31" s="575"/>
      <c r="RV31" s="576"/>
      <c r="RW31" s="555"/>
      <c r="RX31" s="561"/>
      <c r="RY31" s="555"/>
      <c r="RZ31" s="529"/>
      <c r="SD31" s="575"/>
      <c r="SE31" s="576"/>
      <c r="SF31" s="555"/>
      <c r="SG31" s="561"/>
      <c r="SH31" s="555"/>
      <c r="SI31" s="529"/>
      <c r="SM31" s="575"/>
      <c r="SN31" s="576"/>
      <c r="SO31" s="555"/>
      <c r="SP31" s="561"/>
      <c r="SQ31" s="555"/>
      <c r="SR31" s="529"/>
      <c r="SV31" s="575"/>
      <c r="SW31" s="576"/>
      <c r="SX31" s="555"/>
      <c r="SY31" s="561"/>
      <c r="SZ31" s="555"/>
      <c r="TA31" s="529"/>
      <c r="TE31" s="575"/>
      <c r="TF31" s="576"/>
      <c r="TG31" s="555"/>
      <c r="TH31" s="561"/>
      <c r="TI31" s="555"/>
      <c r="TJ31" s="529"/>
      <c r="TN31" s="575"/>
      <c r="TO31" s="152">
        <v>24</v>
      </c>
      <c r="TP31" s="555"/>
      <c r="TQ31" s="561"/>
      <c r="TR31" s="555"/>
      <c r="TS31" s="529"/>
      <c r="TW31" s="575"/>
      <c r="TX31" s="152">
        <v>24</v>
      </c>
      <c r="TY31" s="555"/>
      <c r="TZ31" s="88"/>
      <c r="UA31" s="555"/>
      <c r="UB31" s="529"/>
      <c r="UC31" s="78"/>
      <c r="UF31" s="575"/>
      <c r="UG31" s="152">
        <v>24</v>
      </c>
      <c r="UH31" s="555"/>
      <c r="UI31" s="88"/>
      <c r="UJ31" s="555"/>
      <c r="UK31" s="529"/>
      <c r="UL31" s="78"/>
      <c r="UO31" s="575"/>
      <c r="UP31" s="152">
        <v>24</v>
      </c>
      <c r="UQ31" s="555"/>
      <c r="UR31" s="88"/>
      <c r="US31" s="555"/>
      <c r="UT31" s="529"/>
      <c r="UU31" s="78"/>
      <c r="UX31" s="575"/>
      <c r="UY31" s="152">
        <v>24</v>
      </c>
      <c r="UZ31" s="555"/>
      <c r="VA31" s="88"/>
      <c r="VB31" s="555"/>
      <c r="VC31" s="529"/>
      <c r="VD31" s="78"/>
      <c r="VG31" s="575"/>
      <c r="VH31" s="152">
        <v>24</v>
      </c>
      <c r="VI31" s="555"/>
      <c r="VJ31" s="88"/>
      <c r="VK31" s="555"/>
      <c r="VL31" s="529"/>
      <c r="VM31" s="78"/>
      <c r="VP31" s="575"/>
      <c r="VQ31" s="152">
        <v>24</v>
      </c>
      <c r="VR31" s="555"/>
      <c r="VS31" s="88"/>
      <c r="VT31" s="555"/>
      <c r="VU31" s="529"/>
      <c r="VV31" s="78"/>
      <c r="VY31" s="575"/>
      <c r="VZ31" s="152">
        <v>24</v>
      </c>
      <c r="WA31" s="555"/>
      <c r="WB31" s="88"/>
      <c r="WC31" s="555"/>
      <c r="WD31" s="529"/>
      <c r="WE31" s="78"/>
      <c r="WH31" s="575"/>
      <c r="WI31" s="152">
        <v>24</v>
      </c>
      <c r="WJ31" s="555"/>
      <c r="WK31" s="88"/>
      <c r="WL31" s="555"/>
      <c r="WM31" s="529"/>
      <c r="WN31" s="78"/>
      <c r="WQ31" s="575"/>
      <c r="WR31" s="152">
        <v>24</v>
      </c>
      <c r="WS31" s="555"/>
      <c r="WT31" s="88"/>
      <c r="WU31" s="555"/>
      <c r="WV31" s="529"/>
      <c r="WW31" s="78"/>
      <c r="WZ31" s="575"/>
      <c r="XA31" s="152"/>
      <c r="XB31" s="555"/>
      <c r="XC31" s="88"/>
      <c r="XD31" s="555"/>
      <c r="XE31" s="529"/>
      <c r="XF31" s="78"/>
      <c r="XI31" s="575"/>
      <c r="XJ31" s="152">
        <v>24</v>
      </c>
      <c r="XK31" s="555"/>
      <c r="XL31" s="88"/>
      <c r="XM31" s="555"/>
      <c r="XN31" s="529"/>
      <c r="XO31" s="78"/>
      <c r="XR31" s="575"/>
      <c r="XS31" s="152">
        <v>24</v>
      </c>
      <c r="XT31" s="555"/>
      <c r="XU31" s="88"/>
      <c r="XV31" s="555"/>
      <c r="XW31" s="529"/>
      <c r="XX31" s="78"/>
      <c r="YA31" s="575"/>
      <c r="YB31" s="152">
        <v>24</v>
      </c>
      <c r="YC31" s="555"/>
      <c r="YD31" s="88"/>
      <c r="YE31" s="555"/>
      <c r="YF31" s="529"/>
      <c r="YG31" s="78"/>
      <c r="YJ31" s="575"/>
      <c r="YK31" s="152">
        <v>24</v>
      </c>
      <c r="YL31" s="555"/>
      <c r="YM31" s="88"/>
      <c r="YN31" s="555"/>
      <c r="YO31" s="529"/>
      <c r="YP31" s="78"/>
      <c r="YS31" s="575"/>
      <c r="YT31" s="152">
        <v>24</v>
      </c>
      <c r="YU31" s="555"/>
      <c r="YV31" s="88"/>
      <c r="YW31" s="555"/>
      <c r="YX31" s="529"/>
      <c r="YY31" s="78"/>
      <c r="ZB31" s="575"/>
      <c r="ZC31" s="152">
        <v>24</v>
      </c>
      <c r="ZD31" s="555"/>
      <c r="ZE31" s="88"/>
      <c r="ZF31" s="555"/>
      <c r="ZG31" s="529"/>
      <c r="ZH31" s="78"/>
      <c r="ZK31" s="575"/>
      <c r="ZL31" s="152">
        <v>24</v>
      </c>
      <c r="ZM31" s="555"/>
      <c r="ZN31" s="88"/>
      <c r="ZO31" s="555"/>
      <c r="ZP31" s="529"/>
      <c r="ZQ31" s="78"/>
      <c r="ZT31" s="575"/>
      <c r="ZU31" s="152">
        <v>24</v>
      </c>
      <c r="ZV31" s="555"/>
      <c r="ZW31" s="88"/>
      <c r="ZX31" s="555"/>
      <c r="ZY31" s="529"/>
      <c r="ZZ31" s="78"/>
      <c r="AAC31" s="575"/>
      <c r="AAD31" s="152">
        <v>24</v>
      </c>
      <c r="AAE31" s="555"/>
      <c r="AAF31" s="88"/>
      <c r="AAG31" s="555"/>
      <c r="AAH31" s="529"/>
      <c r="AAI31" s="78"/>
      <c r="AAL31" s="575"/>
      <c r="AAM31" s="152">
        <v>24</v>
      </c>
      <c r="AAN31" s="555"/>
      <c r="AAO31" s="88"/>
      <c r="AAP31" s="555"/>
      <c r="AAQ31" s="529"/>
      <c r="AAR31" s="78"/>
      <c r="AAU31" s="575"/>
      <c r="AAV31" s="152">
        <v>24</v>
      </c>
      <c r="AAW31" s="555"/>
      <c r="AAX31" s="88"/>
      <c r="AAY31" s="555"/>
      <c r="AAZ31" s="529"/>
      <c r="ABA31" s="78"/>
      <c r="ABD31" s="575"/>
      <c r="ABE31" s="152">
        <v>24</v>
      </c>
      <c r="ABF31" s="555"/>
      <c r="ABG31" s="88"/>
      <c r="ABH31" s="555"/>
      <c r="ABI31" s="529"/>
      <c r="ABJ31" s="78"/>
      <c r="ABM31" s="575"/>
      <c r="ABN31" s="152">
        <v>24</v>
      </c>
      <c r="ABO31" s="555"/>
      <c r="ABP31" s="88"/>
      <c r="ABQ31" s="555"/>
      <c r="ABR31" s="529"/>
      <c r="ABS31" s="78"/>
      <c r="ABV31" s="575"/>
      <c r="ABW31" s="152">
        <v>24</v>
      </c>
      <c r="ABX31" s="555"/>
      <c r="ABY31" s="88"/>
      <c r="ABZ31" s="555"/>
      <c r="ACA31" s="529"/>
      <c r="ACB31" s="78"/>
      <c r="ACE31" s="575"/>
      <c r="ACF31" s="152">
        <v>24</v>
      </c>
      <c r="ACG31" s="555"/>
      <c r="ACH31" s="88"/>
      <c r="ACI31" s="555"/>
      <c r="ACJ31" s="529"/>
      <c r="ACK31" s="78"/>
      <c r="ACN31" s="575"/>
      <c r="ACO31" s="152">
        <v>24</v>
      </c>
      <c r="ACP31" s="555"/>
      <c r="ACQ31" s="88"/>
      <c r="ACR31" s="555"/>
      <c r="ACS31" s="529"/>
      <c r="ACT31" s="78"/>
      <c r="ACW31" s="575"/>
      <c r="ACX31" s="152">
        <v>24</v>
      </c>
      <c r="ACY31" s="555"/>
      <c r="ACZ31" s="88"/>
      <c r="ADA31" s="555"/>
      <c r="ADB31" s="529"/>
      <c r="ADC31" s="78"/>
    </row>
    <row r="32" spans="1:783" ht="18.75" customHeight="1" thickBot="1" x14ac:dyDescent="0.3">
      <c r="A32" s="153">
        <v>29</v>
      </c>
      <c r="B32" s="84">
        <f t="shared" ref="B32:H32" si="29">JC5</f>
        <v>0</v>
      </c>
      <c r="C32" s="84">
        <f t="shared" si="29"/>
        <v>0</v>
      </c>
      <c r="D32" s="112">
        <f t="shared" si="29"/>
        <v>0</v>
      </c>
      <c r="E32" s="151">
        <f t="shared" si="29"/>
        <v>0</v>
      </c>
      <c r="F32" s="95">
        <f t="shared" si="29"/>
        <v>0</v>
      </c>
      <c r="G32" s="81">
        <f t="shared" si="29"/>
        <v>0</v>
      </c>
      <c r="H32" s="49">
        <f t="shared" si="29"/>
        <v>0</v>
      </c>
      <c r="I32" s="115">
        <f t="shared" si="28"/>
        <v>0</v>
      </c>
      <c r="N32" s="115">
        <f>SUM(N8:N31)</f>
        <v>18933.5</v>
      </c>
      <c r="P32" s="115">
        <f>SUM(P8:P31)</f>
        <v>18933.5</v>
      </c>
      <c r="W32" s="115">
        <f>SUM(W8:W31)</f>
        <v>18577.340000000004</v>
      </c>
      <c r="Y32" s="115">
        <f>SUM(Y8:Y31)</f>
        <v>18577.340000000004</v>
      </c>
      <c r="AF32" s="95">
        <f>SUM(AF8:AF31)</f>
        <v>18931.2</v>
      </c>
      <c r="AH32" s="95">
        <f>SUM(AH8:AH31)</f>
        <v>18931.2</v>
      </c>
      <c r="AO32" s="115">
        <f>SUM(AO8:AO31)</f>
        <v>19228.200000000004</v>
      </c>
      <c r="AQ32" s="115">
        <f>SUM(AQ8:AQ31)</f>
        <v>19228.200000000004</v>
      </c>
      <c r="AV32" s="84"/>
      <c r="AX32" s="115">
        <f>SUM(AX8:AX31)</f>
        <v>18806.5</v>
      </c>
      <c r="AZ32" s="115">
        <f>SUM(AZ8:AZ31)</f>
        <v>18806.5</v>
      </c>
      <c r="BG32" s="115">
        <f>SUM(BG8:BG31)</f>
        <v>19009.200000000004</v>
      </c>
      <c r="BI32" s="115">
        <f>SUM(BI8:BI31)</f>
        <v>19009.200000000004</v>
      </c>
      <c r="BP32" s="115">
        <f>SUM(BP8:BP31)</f>
        <v>18709</v>
      </c>
      <c r="BR32" s="115">
        <f>SUM(BR8:BR31)</f>
        <v>18709</v>
      </c>
      <c r="BY32" s="115">
        <f>SUM(BY8:BY31)</f>
        <v>18901.999999999996</v>
      </c>
      <c r="CA32" s="115">
        <f>SUM(CA8:CA31)</f>
        <v>18901.999999999996</v>
      </c>
      <c r="CH32" s="115">
        <f>SUM(CH8:CH31)</f>
        <v>19217.000000000004</v>
      </c>
      <c r="CJ32" s="115">
        <f>SUM(CJ8:CJ31)</f>
        <v>19217.000000000004</v>
      </c>
      <c r="CQ32" s="115">
        <f>SUM(CQ8:CQ31)</f>
        <v>18610</v>
      </c>
      <c r="CS32" s="115">
        <f>SUM(CS8:CS31)</f>
        <v>18610</v>
      </c>
      <c r="CZ32" s="115">
        <f>SUM(CZ8:CZ31)</f>
        <v>19041.699999999997</v>
      </c>
      <c r="DB32" s="115">
        <f>SUM(DB8:DB31)</f>
        <v>19041.699999999997</v>
      </c>
      <c r="DI32" s="115">
        <f>SUM(DI8:DI31)</f>
        <v>18925.799999999996</v>
      </c>
      <c r="DK32" s="115">
        <f>SUM(DK8:DK31)</f>
        <v>18925.799999999996</v>
      </c>
      <c r="DR32" s="115">
        <f>SUM(DR8:DR31)</f>
        <v>18953.700000000004</v>
      </c>
      <c r="DT32" s="115">
        <f>SUM(DT8:DT31)</f>
        <v>18953.700000000004</v>
      </c>
      <c r="EA32" s="115">
        <f>SUM(EA8:EA31)</f>
        <v>18444</v>
      </c>
      <c r="EC32" s="115">
        <f>SUM(EC8:EC31)</f>
        <v>18444</v>
      </c>
      <c r="EJ32" s="115">
        <f>SUM(EJ8:EJ31)</f>
        <v>18308</v>
      </c>
      <c r="EL32" s="115">
        <f>SUM(EL8:EL31)</f>
        <v>18308</v>
      </c>
      <c r="ES32" s="145">
        <f>SUM(ES8:ES31)</f>
        <v>18282.5</v>
      </c>
      <c r="EU32" s="115">
        <f>SUM(EU8:EU31)</f>
        <v>18282.5</v>
      </c>
      <c r="FB32" s="115">
        <f>SUM(FB8:FB31)</f>
        <v>18785.900000000001</v>
      </c>
      <c r="FC32" s="115"/>
      <c r="FD32" s="115">
        <f>SUM(FD8:FD31)</f>
        <v>18785.900000000001</v>
      </c>
      <c r="FE32" s="84" t="s">
        <v>36</v>
      </c>
      <c r="FK32" s="115">
        <f>SUM(FK8:FK31)</f>
        <v>19037.5</v>
      </c>
      <c r="FM32" s="115">
        <f>SUM(FM8:FM31)</f>
        <v>19037.5</v>
      </c>
      <c r="FT32" s="115">
        <f>SUM(FT8:FT31)</f>
        <v>0</v>
      </c>
      <c r="FV32" s="115">
        <f>SUM(FV8:FV31)</f>
        <v>0</v>
      </c>
      <c r="GC32" s="115">
        <f>SUM(GC8:GC31)</f>
        <v>886.5</v>
      </c>
      <c r="GE32" s="115">
        <f>SUM(GE8:GE31)</f>
        <v>0</v>
      </c>
      <c r="GL32" s="115">
        <f>SUM(GL8:GL31)</f>
        <v>0</v>
      </c>
      <c r="GN32" s="115">
        <f>SUM(GN8:GN31)</f>
        <v>0</v>
      </c>
      <c r="GU32" s="115">
        <f>SUM(GU8:GU31)</f>
        <v>0</v>
      </c>
      <c r="GW32" s="115">
        <f>SUM(GW8:GW31)</f>
        <v>0</v>
      </c>
      <c r="HD32" s="115">
        <f>SUM(HD8:HD31)</f>
        <v>0</v>
      </c>
      <c r="HF32" s="115">
        <f>SUM(HF8:HF31)</f>
        <v>0</v>
      </c>
      <c r="HM32" s="115">
        <f>SUM(HM8:HM31)</f>
        <v>0</v>
      </c>
      <c r="HO32" s="115">
        <f>SUM(HO8:HO31)</f>
        <v>0</v>
      </c>
      <c r="HV32" s="115">
        <f>SUM(HV8:HV31)</f>
        <v>0</v>
      </c>
      <c r="HX32" s="115">
        <f>SUM(HX8:HX31)</f>
        <v>0</v>
      </c>
      <c r="IE32" s="115">
        <f>SUM(IE8:IE31)</f>
        <v>0</v>
      </c>
      <c r="IG32" s="115">
        <f>SUM(IG8:IG31)</f>
        <v>0</v>
      </c>
      <c r="IN32" s="115">
        <f>SUM(IN8:IN31)</f>
        <v>0</v>
      </c>
      <c r="IP32" s="115">
        <f>SUM(IP8:IP31)</f>
        <v>0</v>
      </c>
      <c r="IW32" s="115">
        <f>SUM(IW8:IW31)</f>
        <v>0</v>
      </c>
      <c r="IY32" s="115">
        <f>SUM(IY8:IY31)</f>
        <v>0</v>
      </c>
      <c r="JF32" s="115">
        <f>SUM(JF8:JF31)</f>
        <v>0</v>
      </c>
      <c r="JH32" s="115">
        <f>SUM(JH8:JH31)</f>
        <v>0</v>
      </c>
      <c r="JO32" s="115">
        <f>SUM(JO8:JO31)</f>
        <v>0</v>
      </c>
      <c r="JQ32" s="115">
        <f>SUM(JQ8:JQ31)</f>
        <v>0</v>
      </c>
      <c r="JX32" s="95">
        <f>SUM(JX8:JX31)</f>
        <v>0</v>
      </c>
      <c r="JZ32" s="115">
        <f>SUM(JZ8:JZ31)</f>
        <v>0</v>
      </c>
      <c r="KF32" s="156"/>
      <c r="KG32" s="95">
        <f>SUM(KG8:KG31)</f>
        <v>0</v>
      </c>
      <c r="KH32" s="95"/>
      <c r="KI32" s="95">
        <f>SUM(KI8:KI31)</f>
        <v>0</v>
      </c>
      <c r="KP32" s="115">
        <f>SUM(KP8:KP31)</f>
        <v>0</v>
      </c>
      <c r="KR32" s="115">
        <f>SUM(KR8:KR31)</f>
        <v>0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>
        <f t="shared" ref="B33:H33" si="30">JL5</f>
        <v>0</v>
      </c>
      <c r="C33" s="84">
        <f t="shared" si="30"/>
        <v>0</v>
      </c>
      <c r="D33" s="112">
        <f t="shared" si="30"/>
        <v>0</v>
      </c>
      <c r="E33" s="151">
        <f t="shared" si="30"/>
        <v>0</v>
      </c>
      <c r="F33" s="95">
        <f t="shared" si="30"/>
        <v>0</v>
      </c>
      <c r="G33" s="81">
        <f t="shared" si="30"/>
        <v>0</v>
      </c>
      <c r="H33" s="49">
        <f t="shared" si="30"/>
        <v>0</v>
      </c>
      <c r="I33" s="115">
        <f t="shared" si="28"/>
        <v>0</v>
      </c>
      <c r="N33" s="731" t="s">
        <v>21</v>
      </c>
      <c r="O33" s="732"/>
      <c r="P33" s="157">
        <f>N32-P32</f>
        <v>0</v>
      </c>
      <c r="W33" s="731" t="s">
        <v>21</v>
      </c>
      <c r="X33" s="732"/>
      <c r="Y33" s="157">
        <f>W32-Y32</f>
        <v>0</v>
      </c>
      <c r="AF33" s="495" t="s">
        <v>21</v>
      </c>
      <c r="AG33" s="496"/>
      <c r="AH33" s="157">
        <f>AI5-AH32</f>
        <v>0</v>
      </c>
      <c r="AO33" s="495" t="s">
        <v>21</v>
      </c>
      <c r="AP33" s="496"/>
      <c r="AQ33" s="447">
        <f>AR5-AQ32</f>
        <v>0</v>
      </c>
      <c r="AR33" s="448"/>
      <c r="AV33" s="84"/>
      <c r="AX33" s="495" t="s">
        <v>21</v>
      </c>
      <c r="AY33" s="496"/>
      <c r="AZ33" s="157">
        <f>AX32-AZ32</f>
        <v>0</v>
      </c>
      <c r="BG33" s="495" t="s">
        <v>21</v>
      </c>
      <c r="BH33" s="496"/>
      <c r="BI33" s="157">
        <f>BG32-BI32</f>
        <v>0</v>
      </c>
      <c r="BP33" s="495" t="s">
        <v>21</v>
      </c>
      <c r="BQ33" s="496"/>
      <c r="BR33" s="157">
        <f>BP32-BR32</f>
        <v>0</v>
      </c>
      <c r="BY33" s="495" t="s">
        <v>21</v>
      </c>
      <c r="BZ33" s="496"/>
      <c r="CA33" s="157">
        <f>BY32-CA32</f>
        <v>0</v>
      </c>
      <c r="CH33" s="495" t="s">
        <v>21</v>
      </c>
      <c r="CI33" s="496"/>
      <c r="CJ33" s="157">
        <f>CH32-CJ32</f>
        <v>0</v>
      </c>
      <c r="CQ33" s="495" t="s">
        <v>21</v>
      </c>
      <c r="CR33" s="496"/>
      <c r="CS33" s="157">
        <f>CQ32-CS32</f>
        <v>0</v>
      </c>
      <c r="CZ33" s="495" t="s">
        <v>21</v>
      </c>
      <c r="DA33" s="496"/>
      <c r="DB33" s="157">
        <f>CZ32-DB32</f>
        <v>0</v>
      </c>
      <c r="DI33" s="495" t="s">
        <v>21</v>
      </c>
      <c r="DJ33" s="496"/>
      <c r="DK33" s="157">
        <f>DI32-DK32</f>
        <v>0</v>
      </c>
      <c r="DR33" s="495" t="s">
        <v>21</v>
      </c>
      <c r="DS33" s="496"/>
      <c r="DT33" s="157">
        <f>DR32-DT32</f>
        <v>0</v>
      </c>
      <c r="EA33" s="495" t="s">
        <v>21</v>
      </c>
      <c r="EB33" s="496"/>
      <c r="EC33" s="157">
        <f>EA32-EC32</f>
        <v>0</v>
      </c>
      <c r="EJ33" s="495" t="s">
        <v>21</v>
      </c>
      <c r="EK33" s="496"/>
      <c r="EL33" s="417">
        <f>EJ32-EL32</f>
        <v>0</v>
      </c>
      <c r="ES33" s="495" t="s">
        <v>21</v>
      </c>
      <c r="ET33" s="496"/>
      <c r="EU33" s="157">
        <f>ES32-EU32</f>
        <v>0</v>
      </c>
      <c r="FB33" s="495" t="s">
        <v>21</v>
      </c>
      <c r="FC33" s="496"/>
      <c r="FD33" s="417">
        <f>FB32-FD32</f>
        <v>0</v>
      </c>
      <c r="FK33" s="495" t="s">
        <v>21</v>
      </c>
      <c r="FL33" s="496"/>
      <c r="FM33" s="157">
        <f>FN5-FM32</f>
        <v>0</v>
      </c>
      <c r="FT33" s="495" t="s">
        <v>21</v>
      </c>
      <c r="FU33" s="496"/>
      <c r="FV33" s="157">
        <f>FT32-FV32</f>
        <v>0</v>
      </c>
      <c r="GC33" s="495" t="s">
        <v>21</v>
      </c>
      <c r="GD33" s="496"/>
      <c r="GE33" s="157">
        <f>GC32-GE32</f>
        <v>886.5</v>
      </c>
      <c r="GL33" s="495" t="s">
        <v>21</v>
      </c>
      <c r="GM33" s="496"/>
      <c r="GN33" s="157">
        <f>GL32-GN32</f>
        <v>0</v>
      </c>
      <c r="GU33" s="495" t="s">
        <v>21</v>
      </c>
      <c r="GV33" s="496"/>
      <c r="GW33" s="157">
        <f>GU32-GW32</f>
        <v>0</v>
      </c>
      <c r="HD33" s="495" t="s">
        <v>21</v>
      </c>
      <c r="HE33" s="496"/>
      <c r="HF33" s="157">
        <f>HD32-HF32</f>
        <v>0</v>
      </c>
      <c r="HM33" s="495" t="s">
        <v>21</v>
      </c>
      <c r="HN33" s="496"/>
      <c r="HO33" s="157">
        <f>HM32-HO32</f>
        <v>0</v>
      </c>
      <c r="HV33" s="495" t="s">
        <v>21</v>
      </c>
      <c r="HW33" s="496"/>
      <c r="HX33" s="157">
        <f>HV32-HX32</f>
        <v>0</v>
      </c>
      <c r="IE33" s="495" t="s">
        <v>21</v>
      </c>
      <c r="IF33" s="496"/>
      <c r="IG33" s="157">
        <f>IE32-IG32</f>
        <v>0</v>
      </c>
      <c r="IN33" s="495" t="s">
        <v>21</v>
      </c>
      <c r="IO33" s="496"/>
      <c r="IP33" s="417">
        <f>IQ5-IP32</f>
        <v>0</v>
      </c>
      <c r="IQ33" s="305"/>
      <c r="IW33" s="495" t="s">
        <v>21</v>
      </c>
      <c r="IX33" s="496"/>
      <c r="IY33" s="157">
        <f>IZ5-IY32</f>
        <v>0</v>
      </c>
      <c r="JF33" s="495" t="s">
        <v>21</v>
      </c>
      <c r="JG33" s="496"/>
      <c r="JH33" s="157">
        <f>JF32-JH32</f>
        <v>0</v>
      </c>
      <c r="JO33" s="495" t="s">
        <v>21</v>
      </c>
      <c r="JP33" s="496"/>
      <c r="JQ33" s="290">
        <f>JR5-JQ32</f>
        <v>0</v>
      </c>
      <c r="JX33" s="495" t="s">
        <v>21</v>
      </c>
      <c r="JY33" s="496"/>
      <c r="JZ33" s="157">
        <f>KA5-JZ32</f>
        <v>0</v>
      </c>
      <c r="KP33" s="495" t="s">
        <v>21</v>
      </c>
      <c r="KQ33" s="496"/>
      <c r="KR33" s="157">
        <f>KS5-KR32</f>
        <v>0</v>
      </c>
      <c r="KY33" s="495" t="s">
        <v>21</v>
      </c>
      <c r="KZ33" s="496"/>
      <c r="LA33" s="157">
        <f>LB5-LA32</f>
        <v>0</v>
      </c>
      <c r="LH33" s="495" t="s">
        <v>21</v>
      </c>
      <c r="LI33" s="496"/>
      <c r="LJ33" s="157">
        <f>LK5-LJ32</f>
        <v>0</v>
      </c>
      <c r="LQ33" s="495" t="s">
        <v>21</v>
      </c>
      <c r="LR33" s="496"/>
      <c r="LS33" s="157">
        <f>LT5-LS32</f>
        <v>0</v>
      </c>
      <c r="LZ33" s="495" t="s">
        <v>21</v>
      </c>
      <c r="MA33" s="496"/>
      <c r="MB33" s="157">
        <f>MC5-MB32</f>
        <v>0</v>
      </c>
      <c r="MI33" s="495" t="s">
        <v>21</v>
      </c>
      <c r="MJ33" s="496"/>
      <c r="MK33" s="157">
        <f>ML5-MK32</f>
        <v>0</v>
      </c>
      <c r="MR33" s="495" t="s">
        <v>21</v>
      </c>
      <c r="MS33" s="496"/>
      <c r="MT33" s="157">
        <f>MU5-MT32</f>
        <v>0</v>
      </c>
      <c r="NA33" s="495" t="s">
        <v>21</v>
      </c>
      <c r="NB33" s="496"/>
      <c r="NC33" s="157">
        <f>ND5-NC32</f>
        <v>0</v>
      </c>
      <c r="NJ33" s="495" t="s">
        <v>21</v>
      </c>
      <c r="NK33" s="496"/>
      <c r="NL33" s="157">
        <f>NM5-NL32</f>
        <v>0</v>
      </c>
      <c r="NS33" s="495" t="s">
        <v>21</v>
      </c>
      <c r="NT33" s="496"/>
      <c r="NU33" s="157">
        <f>NU32-NS32</f>
        <v>0</v>
      </c>
      <c r="OB33" s="495" t="s">
        <v>21</v>
      </c>
      <c r="OC33" s="496"/>
      <c r="OD33" s="157">
        <f>OE5-OD32</f>
        <v>0</v>
      </c>
      <c r="OK33" s="495" t="s">
        <v>21</v>
      </c>
      <c r="OL33" s="496"/>
      <c r="OM33" s="157">
        <f>ON5-OM32</f>
        <v>0</v>
      </c>
      <c r="OT33" s="495" t="s">
        <v>21</v>
      </c>
      <c r="OU33" s="496"/>
      <c r="OV33" s="157">
        <f>OW5-OV32</f>
        <v>0</v>
      </c>
      <c r="PC33" s="495" t="s">
        <v>21</v>
      </c>
      <c r="PD33" s="496"/>
      <c r="PE33" s="157">
        <f>PF5-PE32</f>
        <v>0</v>
      </c>
      <c r="PL33" s="495" t="s">
        <v>21</v>
      </c>
      <c r="PM33" s="496"/>
      <c r="PN33" s="157">
        <f>PO5-PN32</f>
        <v>0</v>
      </c>
      <c r="PU33" s="495" t="s">
        <v>21</v>
      </c>
      <c r="PV33" s="496"/>
      <c r="PW33" s="157">
        <f>SUM(PX5-PW32)</f>
        <v>0</v>
      </c>
      <c r="QD33" s="853" t="s">
        <v>21</v>
      </c>
      <c r="QE33" s="854"/>
      <c r="QF33" s="157">
        <f>SUM(QG5-QF32)</f>
        <v>0</v>
      </c>
      <c r="QM33" s="853" t="s">
        <v>21</v>
      </c>
      <c r="QN33" s="854"/>
      <c r="QO33" s="157">
        <f>SUM(QP5-QO32)</f>
        <v>0</v>
      </c>
      <c r="QV33" s="853" t="s">
        <v>21</v>
      </c>
      <c r="QW33" s="854"/>
      <c r="QX33" s="290">
        <f>SUM(QY5-QX32)</f>
        <v>0</v>
      </c>
      <c r="RE33" s="853" t="s">
        <v>21</v>
      </c>
      <c r="RF33" s="854"/>
      <c r="RG33" s="157">
        <f>SUM(RH5-RG32)</f>
        <v>0</v>
      </c>
      <c r="RN33" s="853" t="s">
        <v>21</v>
      </c>
      <c r="RO33" s="854"/>
      <c r="RP33" s="157">
        <f>SUM(RQ5-RP32)</f>
        <v>0</v>
      </c>
      <c r="RW33" s="853" t="s">
        <v>21</v>
      </c>
      <c r="RX33" s="854"/>
      <c r="RY33" s="157">
        <f>SUM(RZ5-RY32)</f>
        <v>0</v>
      </c>
      <c r="SF33" s="853" t="s">
        <v>21</v>
      </c>
      <c r="SG33" s="854"/>
      <c r="SH33" s="157">
        <f>SUM(SI5-SH32)</f>
        <v>0</v>
      </c>
      <c r="SO33" s="853" t="s">
        <v>21</v>
      </c>
      <c r="SP33" s="854"/>
      <c r="SQ33" s="157">
        <f>SUM(SR5-SQ32)</f>
        <v>0</v>
      </c>
      <c r="SX33" s="853" t="s">
        <v>21</v>
      </c>
      <c r="SY33" s="854"/>
      <c r="SZ33" s="157">
        <f>SUM(TA5-SZ32)</f>
        <v>0</v>
      </c>
      <c r="TG33" s="495" t="s">
        <v>21</v>
      </c>
      <c r="TH33" s="496"/>
      <c r="TI33" s="157">
        <f>SUM(TJ5-TI32)</f>
        <v>0</v>
      </c>
      <c r="TP33" s="495" t="s">
        <v>21</v>
      </c>
      <c r="TQ33" s="496"/>
      <c r="TR33" s="157">
        <f>SUM(TS5-TR32)</f>
        <v>0</v>
      </c>
      <c r="TY33" s="853" t="s">
        <v>21</v>
      </c>
      <c r="TZ33" s="854"/>
      <c r="UA33" s="157">
        <f>UB5-UA32</f>
        <v>0</v>
      </c>
      <c r="UH33" s="853" t="s">
        <v>21</v>
      </c>
      <c r="UI33" s="854"/>
      <c r="UJ33" s="157">
        <f>UK5-UJ32</f>
        <v>0</v>
      </c>
      <c r="UQ33" s="853" t="s">
        <v>21</v>
      </c>
      <c r="UR33" s="854"/>
      <c r="US33" s="157">
        <f>UT5-US32</f>
        <v>0</v>
      </c>
      <c r="UZ33" s="853" t="s">
        <v>21</v>
      </c>
      <c r="VA33" s="854"/>
      <c r="VB33" s="157">
        <f>VC5-VB32</f>
        <v>0</v>
      </c>
      <c r="VI33" s="853" t="s">
        <v>21</v>
      </c>
      <c r="VJ33" s="854"/>
      <c r="VK33" s="157">
        <f>VL5-VK32</f>
        <v>0</v>
      </c>
      <c r="VR33" s="853" t="s">
        <v>21</v>
      </c>
      <c r="VS33" s="854"/>
      <c r="VT33" s="157">
        <f>VU5-VT32</f>
        <v>0</v>
      </c>
      <c r="WA33" s="853" t="s">
        <v>21</v>
      </c>
      <c r="WB33" s="854"/>
      <c r="WC33" s="157">
        <f>WD5-WC32</f>
        <v>0</v>
      </c>
      <c r="WJ33" s="853" t="s">
        <v>21</v>
      </c>
      <c r="WK33" s="854"/>
      <c r="WL33" s="157">
        <f>WM5-WL32</f>
        <v>0</v>
      </c>
      <c r="WS33" s="853" t="s">
        <v>21</v>
      </c>
      <c r="WT33" s="854"/>
      <c r="WU33" s="157">
        <f>WV5-WU32</f>
        <v>0</v>
      </c>
      <c r="XB33" s="853" t="s">
        <v>21</v>
      </c>
      <c r="XC33" s="854"/>
      <c r="XD33" s="157">
        <f>XE5-XD32</f>
        <v>0</v>
      </c>
      <c r="XK33" s="853" t="s">
        <v>21</v>
      </c>
      <c r="XL33" s="854"/>
      <c r="XM33" s="157">
        <f>XN5-XM32</f>
        <v>0</v>
      </c>
      <c r="XT33" s="853" t="s">
        <v>21</v>
      </c>
      <c r="XU33" s="854"/>
      <c r="XV33" s="157">
        <f>XW5-XV32</f>
        <v>0</v>
      </c>
      <c r="YC33" s="853" t="s">
        <v>21</v>
      </c>
      <c r="YD33" s="854"/>
      <c r="YE33" s="157">
        <f>YF5-YE32</f>
        <v>0</v>
      </c>
      <c r="YL33" s="853" t="s">
        <v>21</v>
      </c>
      <c r="YM33" s="854"/>
      <c r="YN33" s="157">
        <f>YO5-YN32</f>
        <v>0</v>
      </c>
      <c r="YU33" s="853" t="s">
        <v>21</v>
      </c>
      <c r="YV33" s="854"/>
      <c r="YW33" s="157">
        <f>YX5-YW32</f>
        <v>0</v>
      </c>
      <c r="ZD33" s="853" t="s">
        <v>21</v>
      </c>
      <c r="ZE33" s="854"/>
      <c r="ZF33" s="157">
        <f>ZF32-ZD32</f>
        <v>0</v>
      </c>
      <c r="ZM33" s="853" t="s">
        <v>21</v>
      </c>
      <c r="ZN33" s="854"/>
      <c r="ZO33" s="157">
        <f>ZP5-ZO32</f>
        <v>0</v>
      </c>
      <c r="ZV33" s="853" t="s">
        <v>21</v>
      </c>
      <c r="ZW33" s="854"/>
      <c r="ZX33" s="157">
        <f>ZY5-ZX32</f>
        <v>0</v>
      </c>
      <c r="AAE33" s="853" t="s">
        <v>21</v>
      </c>
      <c r="AAF33" s="854"/>
      <c r="AAG33" s="157">
        <f>AAH5-AAG32</f>
        <v>0</v>
      </c>
      <c r="AAN33" s="853" t="s">
        <v>21</v>
      </c>
      <c r="AAO33" s="854"/>
      <c r="AAP33" s="157">
        <f>AAQ5-AAP32</f>
        <v>0</v>
      </c>
      <c r="AAW33" s="853" t="s">
        <v>21</v>
      </c>
      <c r="AAX33" s="854"/>
      <c r="AAY33" s="157">
        <f>AAZ5-AAY32</f>
        <v>0</v>
      </c>
      <c r="ABF33" s="853" t="s">
        <v>21</v>
      </c>
      <c r="ABG33" s="854"/>
      <c r="ABH33" s="157">
        <f>ABI5-ABH32</f>
        <v>0</v>
      </c>
      <c r="ABO33" s="853" t="s">
        <v>21</v>
      </c>
      <c r="ABP33" s="854"/>
      <c r="ABQ33" s="157">
        <f>ABR5-ABQ32</f>
        <v>0</v>
      </c>
      <c r="ABX33" s="853" t="s">
        <v>21</v>
      </c>
      <c r="ABY33" s="854"/>
      <c r="ABZ33" s="157">
        <f>ACA5-ABZ32</f>
        <v>0</v>
      </c>
      <c r="ACG33" s="853" t="s">
        <v>21</v>
      </c>
      <c r="ACH33" s="854"/>
      <c r="ACI33" s="157">
        <f>ACJ5-ACI32</f>
        <v>0</v>
      </c>
      <c r="ACP33" s="853" t="s">
        <v>21</v>
      </c>
      <c r="ACQ33" s="854"/>
      <c r="ACR33" s="157">
        <f>ACS5-ACR32</f>
        <v>0</v>
      </c>
      <c r="ACY33" s="853" t="s">
        <v>21</v>
      </c>
      <c r="ACZ33" s="854"/>
      <c r="ADA33" s="157">
        <f>ADB5-ADA32</f>
        <v>0</v>
      </c>
    </row>
    <row r="34" spans="1:781" ht="16.5" thickBot="1" x14ac:dyDescent="0.3">
      <c r="A34" s="153">
        <v>31</v>
      </c>
      <c r="B34" s="84">
        <f t="shared" ref="B34:H34" si="31">JU5</f>
        <v>0</v>
      </c>
      <c r="C34" s="84">
        <f t="shared" si="31"/>
        <v>0</v>
      </c>
      <c r="D34" s="112">
        <f t="shared" si="31"/>
        <v>0</v>
      </c>
      <c r="E34" s="151">
        <f t="shared" si="31"/>
        <v>0</v>
      </c>
      <c r="F34" s="95">
        <f t="shared" si="31"/>
        <v>0</v>
      </c>
      <c r="G34" s="81">
        <f t="shared" si="31"/>
        <v>0</v>
      </c>
      <c r="H34" s="49">
        <f t="shared" si="31"/>
        <v>0</v>
      </c>
      <c r="I34" s="115">
        <f t="shared" si="28"/>
        <v>0</v>
      </c>
      <c r="N34" s="733" t="s">
        <v>4</v>
      </c>
      <c r="O34" s="734"/>
      <c r="P34" s="50"/>
      <c r="W34" s="733" t="s">
        <v>4</v>
      </c>
      <c r="X34" s="734"/>
      <c r="Y34" s="50">
        <v>0</v>
      </c>
      <c r="AF34" s="497" t="s">
        <v>4</v>
      </c>
      <c r="AG34" s="498"/>
      <c r="AH34" s="50"/>
      <c r="AO34" s="497" t="s">
        <v>4</v>
      </c>
      <c r="AP34" s="498"/>
      <c r="AQ34" s="50"/>
      <c r="AV34" s="84"/>
      <c r="AX34" s="497" t="s">
        <v>4</v>
      </c>
      <c r="AY34" s="498"/>
      <c r="AZ34" s="50"/>
      <c r="BG34" s="497" t="s">
        <v>4</v>
      </c>
      <c r="BH34" s="498"/>
      <c r="BI34" s="50"/>
      <c r="BP34" s="497" t="s">
        <v>4</v>
      </c>
      <c r="BQ34" s="498"/>
      <c r="BR34" s="50"/>
      <c r="BY34" s="497" t="s">
        <v>4</v>
      </c>
      <c r="BZ34" s="498"/>
      <c r="CA34" s="50"/>
      <c r="CH34" s="497" t="s">
        <v>4</v>
      </c>
      <c r="CI34" s="498"/>
      <c r="CJ34" s="50"/>
      <c r="CQ34" s="497" t="s">
        <v>4</v>
      </c>
      <c r="CR34" s="498"/>
      <c r="CS34" s="50"/>
      <c r="CZ34" s="497" t="s">
        <v>4</v>
      </c>
      <c r="DA34" s="498"/>
      <c r="DB34" s="50"/>
      <c r="DI34" s="497" t="s">
        <v>4</v>
      </c>
      <c r="DJ34" s="498"/>
      <c r="DK34" s="50"/>
      <c r="DR34" s="497" t="s">
        <v>4</v>
      </c>
      <c r="DS34" s="498"/>
      <c r="DT34" s="50"/>
      <c r="EA34" s="497" t="s">
        <v>4</v>
      </c>
      <c r="EB34" s="498"/>
      <c r="EC34" s="50"/>
      <c r="EJ34" s="497" t="s">
        <v>4</v>
      </c>
      <c r="EK34" s="498"/>
      <c r="EL34" s="50">
        <v>0</v>
      </c>
      <c r="ES34" s="497" t="s">
        <v>4</v>
      </c>
      <c r="ET34" s="498"/>
      <c r="EU34" s="50"/>
      <c r="FB34" s="497" t="s">
        <v>4</v>
      </c>
      <c r="FC34" s="498"/>
      <c r="FD34" s="50"/>
      <c r="FK34" s="497" t="s">
        <v>4</v>
      </c>
      <c r="FL34" s="498"/>
      <c r="FM34" s="50"/>
      <c r="FT34" s="497" t="s">
        <v>4</v>
      </c>
      <c r="FU34" s="498"/>
      <c r="FV34" s="50"/>
      <c r="GC34" s="497" t="s">
        <v>4</v>
      </c>
      <c r="GD34" s="498"/>
      <c r="GE34" s="50"/>
      <c r="GL34" s="497" t="s">
        <v>4</v>
      </c>
      <c r="GM34" s="498"/>
      <c r="GN34" s="50"/>
      <c r="GU34" s="497" t="s">
        <v>4</v>
      </c>
      <c r="GV34" s="498"/>
      <c r="GW34" s="50">
        <v>0</v>
      </c>
      <c r="HD34" s="497" t="s">
        <v>4</v>
      </c>
      <c r="HE34" s="498"/>
      <c r="HF34" s="50"/>
      <c r="HM34" s="497" t="s">
        <v>4</v>
      </c>
      <c r="HN34" s="498"/>
      <c r="HO34" s="50"/>
      <c r="HV34" s="497" t="s">
        <v>4</v>
      </c>
      <c r="HW34" s="498"/>
      <c r="HX34" s="50"/>
      <c r="IE34" s="497" t="s">
        <v>4</v>
      </c>
      <c r="IF34" s="498"/>
      <c r="IG34" s="50">
        <v>0</v>
      </c>
      <c r="IN34" s="497" t="s">
        <v>4</v>
      </c>
      <c r="IO34" s="498"/>
      <c r="IP34" s="50"/>
      <c r="IW34" s="497" t="s">
        <v>4</v>
      </c>
      <c r="IX34" s="498"/>
      <c r="IY34" s="50"/>
      <c r="JF34" s="497" t="s">
        <v>4</v>
      </c>
      <c r="JG34" s="498"/>
      <c r="JH34" s="50"/>
      <c r="JO34" s="497" t="s">
        <v>4</v>
      </c>
      <c r="JP34" s="498"/>
      <c r="JQ34" s="50"/>
      <c r="JX34" s="497" t="s">
        <v>4</v>
      </c>
      <c r="JY34" s="498"/>
      <c r="JZ34" s="50"/>
      <c r="KG34" s="495" t="s">
        <v>21</v>
      </c>
      <c r="KH34" s="496"/>
      <c r="KI34" s="157">
        <f>KJ5-KI32</f>
        <v>0</v>
      </c>
      <c r="KP34" s="497" t="s">
        <v>4</v>
      </c>
      <c r="KQ34" s="498"/>
      <c r="KR34" s="50"/>
      <c r="KY34" s="497" t="s">
        <v>4</v>
      </c>
      <c r="KZ34" s="498"/>
      <c r="LA34" s="50"/>
      <c r="LH34" s="497" t="s">
        <v>4</v>
      </c>
      <c r="LI34" s="498"/>
      <c r="LJ34" s="50"/>
      <c r="LQ34" s="497" t="s">
        <v>4</v>
      </c>
      <c r="LR34" s="498"/>
      <c r="LS34" s="50"/>
      <c r="LZ34" s="497" t="s">
        <v>4</v>
      </c>
      <c r="MA34" s="498"/>
      <c r="MB34" s="50"/>
      <c r="MI34" s="497" t="s">
        <v>4</v>
      </c>
      <c r="MJ34" s="498"/>
      <c r="MK34" s="50"/>
      <c r="MR34" s="497" t="s">
        <v>4</v>
      </c>
      <c r="MS34" s="498"/>
      <c r="MT34" s="50"/>
      <c r="NA34" s="497" t="s">
        <v>4</v>
      </c>
      <c r="NB34" s="498"/>
      <c r="NC34" s="50"/>
      <c r="NJ34" s="497" t="s">
        <v>4</v>
      </c>
      <c r="NK34" s="498"/>
      <c r="NL34" s="50"/>
      <c r="NS34" s="497" t="s">
        <v>4</v>
      </c>
      <c r="NT34" s="498"/>
      <c r="NU34" s="50"/>
      <c r="OB34" s="497" t="s">
        <v>4</v>
      </c>
      <c r="OC34" s="498"/>
      <c r="OD34" s="50"/>
      <c r="OK34" s="497" t="s">
        <v>4</v>
      </c>
      <c r="OL34" s="498"/>
      <c r="OM34" s="50"/>
      <c r="OT34" s="497" t="s">
        <v>4</v>
      </c>
      <c r="OU34" s="498"/>
      <c r="OV34" s="50"/>
      <c r="PC34" s="497" t="s">
        <v>4</v>
      </c>
      <c r="PD34" s="498"/>
      <c r="PE34" s="50"/>
      <c r="PL34" s="497" t="s">
        <v>4</v>
      </c>
      <c r="PM34" s="498"/>
      <c r="PN34" s="50"/>
      <c r="PU34" s="497" t="s">
        <v>4</v>
      </c>
      <c r="PV34" s="498"/>
      <c r="PW34" s="50"/>
      <c r="QD34" s="855" t="s">
        <v>4</v>
      </c>
      <c r="QE34" s="856"/>
      <c r="QF34" s="50"/>
      <c r="QM34" s="855" t="s">
        <v>4</v>
      </c>
      <c r="QN34" s="856"/>
      <c r="QO34" s="50"/>
      <c r="QV34" s="855" t="s">
        <v>4</v>
      </c>
      <c r="QW34" s="856"/>
      <c r="QX34" s="50"/>
      <c r="RE34" s="855" t="s">
        <v>4</v>
      </c>
      <c r="RF34" s="856"/>
      <c r="RG34" s="50"/>
      <c r="RN34" s="855" t="s">
        <v>4</v>
      </c>
      <c r="RO34" s="856"/>
      <c r="RP34" s="50"/>
      <c r="RW34" s="855" t="s">
        <v>4</v>
      </c>
      <c r="RX34" s="856"/>
      <c r="RY34" s="50"/>
      <c r="SF34" s="855" t="s">
        <v>4</v>
      </c>
      <c r="SG34" s="856"/>
      <c r="SH34" s="50"/>
      <c r="SO34" s="855" t="s">
        <v>4</v>
      </c>
      <c r="SP34" s="856"/>
      <c r="SQ34" s="50"/>
      <c r="SX34" s="855" t="s">
        <v>4</v>
      </c>
      <c r="SY34" s="856"/>
      <c r="SZ34" s="50"/>
      <c r="TG34" s="497" t="s">
        <v>4</v>
      </c>
      <c r="TH34" s="498"/>
      <c r="TI34" s="50"/>
      <c r="TP34" s="497" t="s">
        <v>4</v>
      </c>
      <c r="TQ34" s="498"/>
      <c r="TR34" s="50"/>
      <c r="TY34" s="855" t="s">
        <v>4</v>
      </c>
      <c r="TZ34" s="856"/>
      <c r="UA34" s="50"/>
      <c r="UH34" s="855" t="s">
        <v>4</v>
      </c>
      <c r="UI34" s="856"/>
      <c r="UJ34" s="50"/>
      <c r="UQ34" s="855" t="s">
        <v>4</v>
      </c>
      <c r="UR34" s="856"/>
      <c r="US34" s="50"/>
      <c r="UZ34" s="855" t="s">
        <v>4</v>
      </c>
      <c r="VA34" s="856"/>
      <c r="VB34" s="50"/>
      <c r="VI34" s="855" t="s">
        <v>4</v>
      </c>
      <c r="VJ34" s="856"/>
      <c r="VK34" s="50"/>
      <c r="VR34" s="855" t="s">
        <v>4</v>
      </c>
      <c r="VS34" s="856"/>
      <c r="VT34" s="50"/>
      <c r="WA34" s="855" t="s">
        <v>4</v>
      </c>
      <c r="WB34" s="856"/>
      <c r="WC34" s="50"/>
      <c r="WJ34" s="855" t="s">
        <v>4</v>
      </c>
      <c r="WK34" s="856"/>
      <c r="WL34" s="50"/>
      <c r="WS34" s="855" t="s">
        <v>4</v>
      </c>
      <c r="WT34" s="856"/>
      <c r="WU34" s="50"/>
      <c r="XB34" s="855" t="s">
        <v>4</v>
      </c>
      <c r="XC34" s="856"/>
      <c r="XD34" s="50"/>
      <c r="XK34" s="855" t="s">
        <v>4</v>
      </c>
      <c r="XL34" s="856"/>
      <c r="XM34" s="50"/>
      <c r="XT34" s="855" t="s">
        <v>4</v>
      </c>
      <c r="XU34" s="856"/>
      <c r="XV34" s="50"/>
      <c r="YC34" s="855" t="s">
        <v>4</v>
      </c>
      <c r="YD34" s="856"/>
      <c r="YE34" s="50"/>
      <c r="YL34" s="855" t="s">
        <v>4</v>
      </c>
      <c r="YM34" s="856"/>
      <c r="YN34" s="50"/>
      <c r="YU34" s="855" t="s">
        <v>4</v>
      </c>
      <c r="YV34" s="856"/>
      <c r="YW34" s="50"/>
      <c r="ZD34" s="855" t="s">
        <v>4</v>
      </c>
      <c r="ZE34" s="856"/>
      <c r="ZF34" s="50"/>
      <c r="ZM34" s="855" t="s">
        <v>4</v>
      </c>
      <c r="ZN34" s="856"/>
      <c r="ZO34" s="50"/>
      <c r="ZV34" s="855" t="s">
        <v>4</v>
      </c>
      <c r="ZW34" s="856"/>
      <c r="ZX34" s="50"/>
      <c r="AAE34" s="855" t="s">
        <v>4</v>
      </c>
      <c r="AAF34" s="856"/>
      <c r="AAG34" s="50"/>
      <c r="AAN34" s="855" t="s">
        <v>4</v>
      </c>
      <c r="AAO34" s="856"/>
      <c r="AAP34" s="50"/>
      <c r="AAW34" s="855" t="s">
        <v>4</v>
      </c>
      <c r="AAX34" s="856"/>
      <c r="AAY34" s="50"/>
      <c r="ABF34" s="855" t="s">
        <v>4</v>
      </c>
      <c r="ABG34" s="856"/>
      <c r="ABH34" s="50"/>
      <c r="ABO34" s="855" t="s">
        <v>4</v>
      </c>
      <c r="ABP34" s="856"/>
      <c r="ABQ34" s="50"/>
      <c r="ABX34" s="855" t="s">
        <v>4</v>
      </c>
      <c r="ABY34" s="856"/>
      <c r="ABZ34" s="50"/>
      <c r="ACG34" s="855" t="s">
        <v>4</v>
      </c>
      <c r="ACH34" s="856"/>
      <c r="ACI34" s="50"/>
      <c r="ACP34" s="855" t="s">
        <v>4</v>
      </c>
      <c r="ACQ34" s="856"/>
      <c r="ACR34" s="50"/>
      <c r="ACY34" s="855" t="s">
        <v>4</v>
      </c>
      <c r="ACZ34" s="856"/>
      <c r="ADA34" s="50"/>
    </row>
    <row r="35" spans="1:781" ht="16.5" thickBot="1" x14ac:dyDescent="0.3">
      <c r="A35" s="153">
        <v>32</v>
      </c>
      <c r="B35" s="84">
        <f t="shared" ref="B35:H35" si="32">KD5</f>
        <v>0</v>
      </c>
      <c r="C35" s="84">
        <f t="shared" si="32"/>
        <v>0</v>
      </c>
      <c r="D35" s="112">
        <f t="shared" si="32"/>
        <v>0</v>
      </c>
      <c r="E35" s="151">
        <f t="shared" si="32"/>
        <v>0</v>
      </c>
      <c r="F35" s="95">
        <f t="shared" si="32"/>
        <v>0</v>
      </c>
      <c r="G35" s="81">
        <f t="shared" si="32"/>
        <v>0</v>
      </c>
      <c r="H35" s="49">
        <f t="shared" si="32"/>
        <v>0</v>
      </c>
      <c r="I35" s="115">
        <f t="shared" si="28"/>
        <v>0</v>
      </c>
      <c r="AV35" s="84"/>
      <c r="KG35" s="497" t="s">
        <v>4</v>
      </c>
      <c r="KH35" s="498"/>
      <c r="KI35" s="50"/>
    </row>
    <row r="36" spans="1:781" x14ac:dyDescent="0.25">
      <c r="A36" s="153">
        <v>33</v>
      </c>
      <c r="B36" s="84">
        <f t="shared" ref="B36:H36" si="33">KM5</f>
        <v>0</v>
      </c>
      <c r="C36" s="84">
        <f t="shared" si="33"/>
        <v>0</v>
      </c>
      <c r="D36" s="112">
        <f t="shared" si="33"/>
        <v>0</v>
      </c>
      <c r="E36" s="151">
        <f t="shared" si="33"/>
        <v>0</v>
      </c>
      <c r="F36" s="95">
        <f t="shared" si="33"/>
        <v>0</v>
      </c>
      <c r="G36" s="81">
        <f t="shared" si="33"/>
        <v>0</v>
      </c>
      <c r="H36" s="49">
        <f t="shared" si="33"/>
        <v>0</v>
      </c>
      <c r="I36" s="115">
        <f t="shared" si="28"/>
        <v>0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AV41" s="84"/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577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578">
        <f t="shared" ref="B62:H62" si="58">TM5</f>
        <v>0</v>
      </c>
      <c r="C62" s="578">
        <f t="shared" si="58"/>
        <v>0</v>
      </c>
      <c r="D62" s="579">
        <f t="shared" si="58"/>
        <v>0</v>
      </c>
      <c r="E62" s="580">
        <f t="shared" si="58"/>
        <v>0</v>
      </c>
      <c r="F62" s="581">
        <f t="shared" si="58"/>
        <v>0</v>
      </c>
      <c r="G62" s="582">
        <f t="shared" si="58"/>
        <v>0</v>
      </c>
      <c r="H62" s="577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578">
        <f>TV5</f>
        <v>0</v>
      </c>
      <c r="C63" s="578">
        <f>TW5</f>
        <v>0</v>
      </c>
      <c r="D63" s="579">
        <f>TX5</f>
        <v>0</v>
      </c>
      <c r="E63" s="580">
        <f>TY5</f>
        <v>0</v>
      </c>
      <c r="F63" s="581">
        <f>TZ5</f>
        <v>0</v>
      </c>
      <c r="G63" s="583">
        <f>UJ5</f>
        <v>0</v>
      </c>
      <c r="H63" s="577">
        <f>UB5</f>
        <v>0</v>
      </c>
      <c r="I63" s="115">
        <f t="shared" si="28"/>
        <v>0</v>
      </c>
    </row>
    <row r="64" spans="1:240" x14ac:dyDescent="0.25">
      <c r="A64" s="153">
        <v>61</v>
      </c>
      <c r="B64" s="578">
        <f t="shared" ref="B64:H64" si="59">UE5</f>
        <v>0</v>
      </c>
      <c r="C64" s="579">
        <f t="shared" si="59"/>
        <v>0</v>
      </c>
      <c r="D64" s="579">
        <f t="shared" si="59"/>
        <v>0</v>
      </c>
      <c r="E64" s="580">
        <f t="shared" si="59"/>
        <v>0</v>
      </c>
      <c r="F64" s="581">
        <f t="shared" si="59"/>
        <v>0</v>
      </c>
      <c r="G64" s="583">
        <f t="shared" si="59"/>
        <v>0</v>
      </c>
      <c r="H64" s="577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578">
        <f t="shared" ref="B65:H65" si="60">UN5</f>
        <v>0</v>
      </c>
      <c r="C65" s="578">
        <f t="shared" si="60"/>
        <v>0</v>
      </c>
      <c r="D65" s="579">
        <f t="shared" si="60"/>
        <v>0</v>
      </c>
      <c r="E65" s="580">
        <f t="shared" si="60"/>
        <v>0</v>
      </c>
      <c r="F65" s="581">
        <f t="shared" si="60"/>
        <v>0</v>
      </c>
      <c r="G65" s="583">
        <f t="shared" si="60"/>
        <v>0</v>
      </c>
      <c r="H65" s="577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578">
        <f t="shared" ref="B66:H66" si="61">UW5</f>
        <v>0</v>
      </c>
      <c r="C66" s="578">
        <f t="shared" si="61"/>
        <v>0</v>
      </c>
      <c r="D66" s="579">
        <f t="shared" si="61"/>
        <v>0</v>
      </c>
      <c r="E66" s="580">
        <f t="shared" si="61"/>
        <v>0</v>
      </c>
      <c r="F66" s="581">
        <f t="shared" si="61"/>
        <v>0</v>
      </c>
      <c r="G66" s="583">
        <f t="shared" si="61"/>
        <v>0</v>
      </c>
      <c r="H66" s="577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578">
        <f t="shared" ref="B67:H67" si="62">VF5</f>
        <v>0</v>
      </c>
      <c r="C67" s="578">
        <f t="shared" si="62"/>
        <v>0</v>
      </c>
      <c r="D67" s="579">
        <f t="shared" si="62"/>
        <v>0</v>
      </c>
      <c r="E67" s="580">
        <f t="shared" si="62"/>
        <v>0</v>
      </c>
      <c r="F67" s="581">
        <f t="shared" si="62"/>
        <v>0</v>
      </c>
      <c r="G67" s="583">
        <f t="shared" si="62"/>
        <v>0</v>
      </c>
      <c r="H67" s="577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578">
        <f t="shared" ref="B68:H68" si="63">VO5</f>
        <v>0</v>
      </c>
      <c r="C68" s="578">
        <f t="shared" si="63"/>
        <v>0</v>
      </c>
      <c r="D68" s="579">
        <f t="shared" si="63"/>
        <v>0</v>
      </c>
      <c r="E68" s="580">
        <f t="shared" si="63"/>
        <v>0</v>
      </c>
      <c r="F68" s="581">
        <f t="shared" si="63"/>
        <v>0</v>
      </c>
      <c r="G68" s="583">
        <f t="shared" si="63"/>
        <v>0</v>
      </c>
      <c r="H68" s="577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578">
        <f t="shared" ref="B69:H69" si="64">VX5</f>
        <v>0</v>
      </c>
      <c r="C69" s="578">
        <f t="shared" si="64"/>
        <v>0</v>
      </c>
      <c r="D69" s="579">
        <f t="shared" si="64"/>
        <v>0</v>
      </c>
      <c r="E69" s="580">
        <f t="shared" si="64"/>
        <v>0</v>
      </c>
      <c r="F69" s="581">
        <f t="shared" si="64"/>
        <v>0</v>
      </c>
      <c r="G69" s="583">
        <f t="shared" si="64"/>
        <v>0</v>
      </c>
      <c r="H69" s="577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578">
        <f t="shared" ref="B70:H70" si="65">WG5</f>
        <v>0</v>
      </c>
      <c r="C70" s="578">
        <f t="shared" si="65"/>
        <v>0</v>
      </c>
      <c r="D70" s="579">
        <f t="shared" si="65"/>
        <v>0</v>
      </c>
      <c r="E70" s="580">
        <f t="shared" si="65"/>
        <v>0</v>
      </c>
      <c r="F70" s="581">
        <f t="shared" si="65"/>
        <v>0</v>
      </c>
      <c r="G70" s="583">
        <f t="shared" si="65"/>
        <v>0</v>
      </c>
      <c r="H70" s="577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584">
        <f t="shared" ref="B71:H71" si="66">WP5</f>
        <v>0</v>
      </c>
      <c r="C71" s="578">
        <f t="shared" si="66"/>
        <v>0</v>
      </c>
      <c r="D71" s="579">
        <f t="shared" si="66"/>
        <v>0</v>
      </c>
      <c r="E71" s="580">
        <f t="shared" si="66"/>
        <v>0</v>
      </c>
      <c r="F71" s="581">
        <f t="shared" si="66"/>
        <v>0</v>
      </c>
      <c r="G71" s="583">
        <f t="shared" si="66"/>
        <v>0</v>
      </c>
      <c r="H71" s="577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578">
        <f t="shared" ref="B72:H72" si="67">WY5</f>
        <v>0</v>
      </c>
      <c r="C72" s="578">
        <f t="shared" si="67"/>
        <v>0</v>
      </c>
      <c r="D72" s="579">
        <f t="shared" si="67"/>
        <v>0</v>
      </c>
      <c r="E72" s="580">
        <f t="shared" si="67"/>
        <v>0</v>
      </c>
      <c r="F72" s="581">
        <f t="shared" si="67"/>
        <v>0</v>
      </c>
      <c r="G72" s="583">
        <f t="shared" si="67"/>
        <v>0</v>
      </c>
      <c r="H72" s="577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578">
        <f t="shared" ref="B73:H73" si="68">XH5</f>
        <v>0</v>
      </c>
      <c r="C73" s="578">
        <f t="shared" si="68"/>
        <v>0</v>
      </c>
      <c r="D73" s="579">
        <f t="shared" si="68"/>
        <v>0</v>
      </c>
      <c r="E73" s="580">
        <f t="shared" si="68"/>
        <v>0</v>
      </c>
      <c r="F73" s="581">
        <f t="shared" si="68"/>
        <v>0</v>
      </c>
      <c r="G73" s="583">
        <f t="shared" si="68"/>
        <v>0</v>
      </c>
      <c r="H73" s="577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578">
        <f t="shared" ref="B74:H74" si="69">XQ5</f>
        <v>0</v>
      </c>
      <c r="C74" s="578">
        <f t="shared" si="69"/>
        <v>0</v>
      </c>
      <c r="D74" s="579">
        <f t="shared" si="69"/>
        <v>0</v>
      </c>
      <c r="E74" s="580">
        <f t="shared" si="69"/>
        <v>0</v>
      </c>
      <c r="F74" s="581">
        <f t="shared" si="69"/>
        <v>0</v>
      </c>
      <c r="G74" s="583">
        <f t="shared" si="69"/>
        <v>0</v>
      </c>
      <c r="H74" s="577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578">
        <f t="shared" ref="B75:H75" si="70">XZ5</f>
        <v>0</v>
      </c>
      <c r="C75" s="578">
        <f t="shared" si="70"/>
        <v>0</v>
      </c>
      <c r="D75" s="579">
        <f t="shared" si="70"/>
        <v>0</v>
      </c>
      <c r="E75" s="580">
        <f t="shared" si="70"/>
        <v>0</v>
      </c>
      <c r="F75" s="581">
        <f t="shared" si="70"/>
        <v>0</v>
      </c>
      <c r="G75" s="583">
        <f t="shared" si="70"/>
        <v>0</v>
      </c>
      <c r="H75" s="577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578">
        <f t="shared" ref="B76:G76" si="71">YI5</f>
        <v>0</v>
      </c>
      <c r="C76" s="578">
        <f t="shared" si="71"/>
        <v>0</v>
      </c>
      <c r="D76" s="579">
        <f t="shared" si="71"/>
        <v>0</v>
      </c>
      <c r="E76" s="580">
        <f t="shared" si="71"/>
        <v>0</v>
      </c>
      <c r="F76" s="581">
        <f t="shared" si="71"/>
        <v>0</v>
      </c>
      <c r="G76" s="583">
        <f t="shared" si="71"/>
        <v>0</v>
      </c>
      <c r="H76" s="577">
        <f>YX5</f>
        <v>0</v>
      </c>
      <c r="I76" s="115">
        <f t="shared" si="28"/>
        <v>0</v>
      </c>
    </row>
    <row r="77" spans="1:9" x14ac:dyDescent="0.25">
      <c r="A77" s="153">
        <v>74</v>
      </c>
      <c r="B77" s="578">
        <f t="shared" ref="B77:H77" si="72">YR5</f>
        <v>0</v>
      </c>
      <c r="C77" s="578">
        <f t="shared" si="72"/>
        <v>0</v>
      </c>
      <c r="D77" s="579">
        <f t="shared" si="72"/>
        <v>0</v>
      </c>
      <c r="E77" s="580">
        <f t="shared" si="72"/>
        <v>0</v>
      </c>
      <c r="F77" s="581">
        <f t="shared" si="72"/>
        <v>0</v>
      </c>
      <c r="G77" s="583">
        <f t="shared" si="72"/>
        <v>0</v>
      </c>
      <c r="H77" s="577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578">
        <f t="shared" ref="B78:H78" si="73">ZA5</f>
        <v>0</v>
      </c>
      <c r="C78" s="578">
        <f t="shared" si="73"/>
        <v>0</v>
      </c>
      <c r="D78" s="579">
        <f t="shared" si="73"/>
        <v>0</v>
      </c>
      <c r="E78" s="580">
        <f t="shared" si="73"/>
        <v>0</v>
      </c>
      <c r="F78" s="581">
        <f t="shared" si="73"/>
        <v>0</v>
      </c>
      <c r="G78" s="583">
        <f t="shared" si="73"/>
        <v>0</v>
      </c>
      <c r="H78" s="577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578">
        <f>ZJ5</f>
        <v>0</v>
      </c>
      <c r="C79" s="578">
        <f>ZK5</f>
        <v>0</v>
      </c>
      <c r="D79" s="579">
        <f>ZL5</f>
        <v>0</v>
      </c>
      <c r="E79" s="580">
        <f>ZM5</f>
        <v>0</v>
      </c>
      <c r="F79" s="581">
        <f>ZN5</f>
        <v>0</v>
      </c>
      <c r="G79" s="583">
        <f>ZX5</f>
        <v>0</v>
      </c>
      <c r="H79" s="577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578">
        <f t="shared" ref="B81:H81" si="75">AAB5</f>
        <v>0</v>
      </c>
      <c r="C81" s="578">
        <f t="shared" si="75"/>
        <v>0</v>
      </c>
      <c r="D81" s="579">
        <f t="shared" si="75"/>
        <v>0</v>
      </c>
      <c r="E81" s="580">
        <f t="shared" si="75"/>
        <v>0</v>
      </c>
      <c r="F81" s="581">
        <f t="shared" si="75"/>
        <v>0</v>
      </c>
      <c r="G81" s="583">
        <f t="shared" si="75"/>
        <v>0</v>
      </c>
      <c r="H81" s="577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578">
        <f>AAK5</f>
        <v>0</v>
      </c>
      <c r="C82" s="578">
        <f>AAL5</f>
        <v>0</v>
      </c>
      <c r="D82" s="579">
        <f>AAM5</f>
        <v>0</v>
      </c>
      <c r="E82" s="580">
        <f>AAE5</f>
        <v>0</v>
      </c>
      <c r="F82" s="581">
        <f>AAO5</f>
        <v>0</v>
      </c>
      <c r="G82" s="585">
        <f>AAP5</f>
        <v>0</v>
      </c>
      <c r="H82" s="577">
        <f>AAQ5</f>
        <v>0</v>
      </c>
      <c r="I82" s="115">
        <f t="shared" si="28"/>
        <v>0</v>
      </c>
    </row>
    <row r="83" spans="1:9" x14ac:dyDescent="0.25">
      <c r="A83" s="153">
        <v>80</v>
      </c>
      <c r="B83" s="578">
        <f t="shared" ref="B83:H83" si="76">AAT5</f>
        <v>0</v>
      </c>
      <c r="C83" s="578">
        <f t="shared" si="76"/>
        <v>0</v>
      </c>
      <c r="D83" s="579">
        <f t="shared" si="76"/>
        <v>0</v>
      </c>
      <c r="E83" s="580">
        <f t="shared" si="76"/>
        <v>0</v>
      </c>
      <c r="F83" s="581">
        <f t="shared" si="76"/>
        <v>0</v>
      </c>
      <c r="G83" s="583">
        <f t="shared" si="76"/>
        <v>0</v>
      </c>
      <c r="H83" s="577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578">
        <f>ABC5</f>
        <v>0</v>
      </c>
      <c r="C84" s="578">
        <f>ABD5</f>
        <v>0</v>
      </c>
      <c r="D84" s="579">
        <f>ABE5</f>
        <v>0</v>
      </c>
      <c r="E84" s="580">
        <f>ABF5</f>
        <v>0</v>
      </c>
      <c r="F84" s="581">
        <f>ABG5</f>
        <v>0</v>
      </c>
      <c r="G84" s="585">
        <f>ABZ5</f>
        <v>0</v>
      </c>
      <c r="H84" s="577">
        <f>ABI5</f>
        <v>0</v>
      </c>
      <c r="I84" s="115">
        <f t="shared" si="28"/>
        <v>0</v>
      </c>
    </row>
    <row r="85" spans="1:9" x14ac:dyDescent="0.25">
      <c r="A85" s="153">
        <v>82</v>
      </c>
      <c r="B85" s="578">
        <f>ABL5</f>
        <v>0</v>
      </c>
      <c r="C85" s="578">
        <f>ABM5</f>
        <v>0</v>
      </c>
      <c r="D85" s="579">
        <f>ABN5</f>
        <v>0</v>
      </c>
      <c r="E85" s="580">
        <f>ABO5</f>
        <v>0</v>
      </c>
      <c r="F85" s="581">
        <f>ACH5</f>
        <v>0</v>
      </c>
      <c r="G85" s="585">
        <f>ABQ5</f>
        <v>0</v>
      </c>
      <c r="H85" s="577">
        <f>ABR5</f>
        <v>0</v>
      </c>
      <c r="I85" s="115">
        <f t="shared" si="28"/>
        <v>0</v>
      </c>
    </row>
    <row r="86" spans="1:9" x14ac:dyDescent="0.25">
      <c r="A86" s="153">
        <v>83</v>
      </c>
      <c r="B86" s="578">
        <f t="shared" ref="B86:H86" si="77">ABU5</f>
        <v>0</v>
      </c>
      <c r="C86" s="578">
        <f t="shared" si="77"/>
        <v>0</v>
      </c>
      <c r="D86" s="579">
        <f t="shared" si="77"/>
        <v>0</v>
      </c>
      <c r="E86" s="580">
        <f t="shared" si="77"/>
        <v>0</v>
      </c>
      <c r="F86" s="581">
        <f t="shared" si="77"/>
        <v>0</v>
      </c>
      <c r="G86" s="583">
        <f t="shared" si="77"/>
        <v>0</v>
      </c>
      <c r="H86" s="577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578">
        <f t="shared" ref="B87:H87" si="78">ACD5</f>
        <v>0</v>
      </c>
      <c r="C87" s="578">
        <f t="shared" si="78"/>
        <v>0</v>
      </c>
      <c r="D87" s="579">
        <f t="shared" si="78"/>
        <v>0</v>
      </c>
      <c r="E87" s="580">
        <f t="shared" si="78"/>
        <v>0</v>
      </c>
      <c r="F87" s="581">
        <f t="shared" si="78"/>
        <v>0</v>
      </c>
      <c r="G87" s="583">
        <f t="shared" si="78"/>
        <v>0</v>
      </c>
      <c r="H87" s="577">
        <f t="shared" si="78"/>
        <v>0</v>
      </c>
      <c r="I87" s="581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3">
    <mergeCell ref="EY5:EY6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</mergeCells>
  <phoneticPr fontId="51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topLeftCell="B1" workbookViewId="0">
      <selection activeCell="G12" sqref="G12:J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62" t="s">
        <v>160</v>
      </c>
      <c r="B1" s="862"/>
      <c r="C1" s="862"/>
      <c r="D1" s="862"/>
      <c r="E1" s="862"/>
      <c r="F1" s="862"/>
      <c r="G1" s="862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0"/>
      <c r="D4" s="431"/>
      <c r="E4" s="433"/>
      <c r="F4" s="434"/>
    </row>
    <row r="5" spans="1:11" ht="15" customHeight="1" thickBot="1" x14ac:dyDescent="0.3">
      <c r="A5" s="888" t="s">
        <v>93</v>
      </c>
      <c r="B5" s="890" t="s">
        <v>130</v>
      </c>
      <c r="C5" s="310">
        <v>42</v>
      </c>
      <c r="D5" s="431">
        <v>43949</v>
      </c>
      <c r="E5" s="433">
        <v>3003.66</v>
      </c>
      <c r="F5" s="434">
        <v>109</v>
      </c>
      <c r="G5" s="411">
        <f>F44</f>
        <v>3003.66</v>
      </c>
      <c r="H5" s="65">
        <f>E4+E5+E6-G5</f>
        <v>0</v>
      </c>
    </row>
    <row r="6" spans="1:11" ht="17.25" thickTop="1" thickBot="1" x14ac:dyDescent="0.3">
      <c r="A6" s="889"/>
      <c r="B6" s="891"/>
      <c r="C6" s="310"/>
      <c r="D6" s="431"/>
      <c r="E6" s="435"/>
      <c r="F6" s="436"/>
      <c r="G6" s="303"/>
      <c r="I6" s="892" t="s">
        <v>3</v>
      </c>
      <c r="J6" s="8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87"/>
    </row>
    <row r="8" spans="1:11" ht="15.75" thickTop="1" x14ac:dyDescent="0.25">
      <c r="A8" s="89" t="s">
        <v>32</v>
      </c>
      <c r="B8" s="92"/>
      <c r="C8" s="15">
        <v>40</v>
      </c>
      <c r="D8" s="226">
        <v>1171.1199999999999</v>
      </c>
      <c r="E8" s="456">
        <v>43949</v>
      </c>
      <c r="F8" s="76">
        <f t="shared" ref="F8" si="0">D8</f>
        <v>1171.1199999999999</v>
      </c>
      <c r="G8" s="342" t="s">
        <v>142</v>
      </c>
      <c r="H8" s="312">
        <v>50</v>
      </c>
      <c r="I8" s="344">
        <f>E5+E4-F8+E6</f>
        <v>1832.54</v>
      </c>
      <c r="J8" s="140">
        <f>F4+F5+F6-C8</f>
        <v>69</v>
      </c>
    </row>
    <row r="9" spans="1:11" x14ac:dyDescent="0.25">
      <c r="A9" s="253"/>
      <c r="B9" s="92"/>
      <c r="C9" s="15">
        <v>29</v>
      </c>
      <c r="D9" s="226">
        <v>759.95</v>
      </c>
      <c r="E9" s="456">
        <v>43951</v>
      </c>
      <c r="F9" s="76">
        <f t="shared" ref="F9:F13" si="1">D9</f>
        <v>759.95</v>
      </c>
      <c r="G9" s="342" t="s">
        <v>144</v>
      </c>
      <c r="H9" s="312">
        <v>50</v>
      </c>
      <c r="I9" s="344">
        <f>I8-F9</f>
        <v>1072.5899999999999</v>
      </c>
      <c r="J9" s="345">
        <f>J8-C9</f>
        <v>40</v>
      </c>
      <c r="K9" s="303"/>
    </row>
    <row r="10" spans="1:11" x14ac:dyDescent="0.25">
      <c r="A10" s="239"/>
      <c r="B10" s="92"/>
      <c r="C10" s="15">
        <v>20</v>
      </c>
      <c r="D10" s="757">
        <v>532.61</v>
      </c>
      <c r="E10" s="775">
        <v>43957</v>
      </c>
      <c r="F10" s="759">
        <f t="shared" si="1"/>
        <v>532.61</v>
      </c>
      <c r="G10" s="760" t="s">
        <v>249</v>
      </c>
      <c r="H10" s="776">
        <v>50</v>
      </c>
      <c r="I10" s="344">
        <f t="shared" ref="I10:I42" si="2">I9-F10</f>
        <v>539.9799999999999</v>
      </c>
      <c r="J10" s="345">
        <f t="shared" ref="J10:J42" si="3">J9-C10</f>
        <v>20</v>
      </c>
      <c r="K10" s="303"/>
    </row>
    <row r="11" spans="1:11" x14ac:dyDescent="0.25">
      <c r="A11" s="91" t="s">
        <v>33</v>
      </c>
      <c r="B11" s="92"/>
      <c r="C11" s="15">
        <v>20</v>
      </c>
      <c r="D11" s="757">
        <v>539.98</v>
      </c>
      <c r="E11" s="775">
        <v>43962</v>
      </c>
      <c r="F11" s="759">
        <f t="shared" si="1"/>
        <v>539.98</v>
      </c>
      <c r="G11" s="760" t="s">
        <v>262</v>
      </c>
      <c r="H11" s="776">
        <v>50</v>
      </c>
      <c r="I11" s="344">
        <f t="shared" si="2"/>
        <v>0</v>
      </c>
      <c r="J11" s="345">
        <f t="shared" si="3"/>
        <v>0</v>
      </c>
      <c r="K11" s="303"/>
    </row>
    <row r="12" spans="1:11" x14ac:dyDescent="0.25">
      <c r="A12" s="81"/>
      <c r="B12" s="92"/>
      <c r="C12" s="15"/>
      <c r="D12" s="757"/>
      <c r="E12" s="775"/>
      <c r="F12" s="759">
        <f t="shared" si="1"/>
        <v>0</v>
      </c>
      <c r="G12" s="819"/>
      <c r="H12" s="823"/>
      <c r="I12" s="824">
        <f t="shared" si="2"/>
        <v>0</v>
      </c>
      <c r="J12" s="825">
        <f t="shared" si="3"/>
        <v>0</v>
      </c>
      <c r="K12" s="303"/>
    </row>
    <row r="13" spans="1:11" x14ac:dyDescent="0.25">
      <c r="A13" s="81"/>
      <c r="B13" s="92"/>
      <c r="C13" s="15"/>
      <c r="D13" s="757"/>
      <c r="E13" s="768"/>
      <c r="F13" s="759">
        <f t="shared" si="1"/>
        <v>0</v>
      </c>
      <c r="G13" s="819"/>
      <c r="H13" s="823"/>
      <c r="I13" s="824">
        <f t="shared" si="2"/>
        <v>0</v>
      </c>
      <c r="J13" s="825">
        <f t="shared" si="3"/>
        <v>0</v>
      </c>
      <c r="K13" s="303"/>
    </row>
    <row r="14" spans="1:11" x14ac:dyDescent="0.25">
      <c r="B14" s="92"/>
      <c r="C14" s="15"/>
      <c r="D14" s="757"/>
      <c r="E14" s="768"/>
      <c r="F14" s="759">
        <f>D14</f>
        <v>0</v>
      </c>
      <c r="G14" s="819"/>
      <c r="H14" s="823"/>
      <c r="I14" s="824">
        <f t="shared" si="2"/>
        <v>0</v>
      </c>
      <c r="J14" s="825">
        <f t="shared" si="3"/>
        <v>0</v>
      </c>
      <c r="K14" s="303"/>
    </row>
    <row r="15" spans="1:11" x14ac:dyDescent="0.25">
      <c r="B15" s="92"/>
      <c r="C15" s="340"/>
      <c r="D15" s="757"/>
      <c r="E15" s="768"/>
      <c r="F15" s="759">
        <f>D15</f>
        <v>0</v>
      </c>
      <c r="G15" s="819"/>
      <c r="H15" s="823"/>
      <c r="I15" s="824">
        <f t="shared" si="2"/>
        <v>0</v>
      </c>
      <c r="J15" s="825">
        <f t="shared" si="3"/>
        <v>0</v>
      </c>
      <c r="K15" s="303"/>
    </row>
    <row r="16" spans="1:11" x14ac:dyDescent="0.25">
      <c r="A16" s="90"/>
      <c r="B16" s="92"/>
      <c r="C16" s="15"/>
      <c r="D16" s="757"/>
      <c r="E16" s="767"/>
      <c r="F16" s="759">
        <f>D16</f>
        <v>0</v>
      </c>
      <c r="G16" s="819"/>
      <c r="H16" s="823"/>
      <c r="I16" s="824">
        <f t="shared" si="2"/>
        <v>0</v>
      </c>
      <c r="J16" s="825">
        <f t="shared" si="3"/>
        <v>0</v>
      </c>
      <c r="K16" s="303"/>
    </row>
    <row r="17" spans="1:11" x14ac:dyDescent="0.25">
      <c r="A17" s="92"/>
      <c r="B17" s="92"/>
      <c r="C17" s="15"/>
      <c r="D17" s="757"/>
      <c r="E17" s="767"/>
      <c r="F17" s="759">
        <f t="shared" ref="F17:F43" si="4">D17</f>
        <v>0</v>
      </c>
      <c r="G17" s="826"/>
      <c r="H17" s="823"/>
      <c r="I17" s="824">
        <f t="shared" si="2"/>
        <v>0</v>
      </c>
      <c r="J17" s="825">
        <f t="shared" si="3"/>
        <v>0</v>
      </c>
      <c r="K17" s="303"/>
    </row>
    <row r="18" spans="1:11" x14ac:dyDescent="0.25">
      <c r="A18" s="2"/>
      <c r="B18" s="92"/>
      <c r="C18" s="15"/>
      <c r="D18" s="757"/>
      <c r="E18" s="767"/>
      <c r="F18" s="759">
        <f t="shared" si="4"/>
        <v>0</v>
      </c>
      <c r="G18" s="770"/>
      <c r="H18" s="777"/>
      <c r="I18" s="276">
        <f t="shared" si="2"/>
        <v>0</v>
      </c>
      <c r="J18" s="140">
        <f t="shared" si="3"/>
        <v>0</v>
      </c>
    </row>
    <row r="19" spans="1:11" x14ac:dyDescent="0.25">
      <c r="A19" s="2"/>
      <c r="B19" s="92"/>
      <c r="C19" s="15"/>
      <c r="D19" s="226"/>
      <c r="E19" s="479"/>
      <c r="F19" s="76">
        <f t="shared" si="4"/>
        <v>0</v>
      </c>
      <c r="G19" s="77"/>
      <c r="H19" s="141"/>
      <c r="I19" s="276">
        <f t="shared" si="2"/>
        <v>0</v>
      </c>
      <c r="J19" s="140">
        <f t="shared" si="3"/>
        <v>0</v>
      </c>
    </row>
    <row r="20" spans="1:11" x14ac:dyDescent="0.25">
      <c r="A20" s="2"/>
      <c r="B20" s="92"/>
      <c r="C20" s="15"/>
      <c r="D20" s="226"/>
      <c r="E20" s="455"/>
      <c r="F20" s="76">
        <f t="shared" si="4"/>
        <v>0</v>
      </c>
      <c r="G20" s="77"/>
      <c r="H20" s="141"/>
      <c r="I20" s="276">
        <f t="shared" si="2"/>
        <v>0</v>
      </c>
      <c r="J20" s="140">
        <f t="shared" si="3"/>
        <v>0</v>
      </c>
    </row>
    <row r="21" spans="1:11" x14ac:dyDescent="0.25">
      <c r="A21" s="2"/>
      <c r="B21" s="92"/>
      <c r="C21" s="15"/>
      <c r="D21" s="226"/>
      <c r="E21" s="455"/>
      <c r="F21" s="76">
        <f t="shared" si="4"/>
        <v>0</v>
      </c>
      <c r="G21" s="77"/>
      <c r="H21" s="141"/>
      <c r="I21" s="276">
        <f t="shared" si="2"/>
        <v>0</v>
      </c>
      <c r="J21" s="140">
        <f t="shared" si="3"/>
        <v>0</v>
      </c>
    </row>
    <row r="22" spans="1:11" x14ac:dyDescent="0.25">
      <c r="A22" s="2"/>
      <c r="B22" s="92"/>
      <c r="C22" s="15"/>
      <c r="D22" s="226"/>
      <c r="E22" s="455"/>
      <c r="F22" s="76">
        <f t="shared" si="4"/>
        <v>0</v>
      </c>
      <c r="G22" s="77"/>
      <c r="H22" s="141"/>
      <c r="I22" s="276">
        <f t="shared" si="2"/>
        <v>0</v>
      </c>
      <c r="J22" s="140">
        <f t="shared" si="3"/>
        <v>0</v>
      </c>
    </row>
    <row r="23" spans="1:11" x14ac:dyDescent="0.25">
      <c r="A23" s="2"/>
      <c r="B23" s="92"/>
      <c r="C23" s="15"/>
      <c r="D23" s="226"/>
      <c r="E23" s="455"/>
      <c r="F23" s="76">
        <f t="shared" si="4"/>
        <v>0</v>
      </c>
      <c r="G23" s="77"/>
      <c r="H23" s="141"/>
      <c r="I23" s="276">
        <f t="shared" si="2"/>
        <v>0</v>
      </c>
      <c r="J23" s="140">
        <f t="shared" si="3"/>
        <v>0</v>
      </c>
    </row>
    <row r="24" spans="1:11" x14ac:dyDescent="0.25">
      <c r="A24" s="2"/>
      <c r="B24" s="92"/>
      <c r="C24" s="15"/>
      <c r="D24" s="226"/>
      <c r="E24" s="479"/>
      <c r="F24" s="76">
        <f t="shared" si="4"/>
        <v>0</v>
      </c>
      <c r="G24" s="77"/>
      <c r="H24" s="141"/>
      <c r="I24" s="276">
        <f t="shared" si="2"/>
        <v>0</v>
      </c>
      <c r="J24" s="140">
        <f t="shared" si="3"/>
        <v>0</v>
      </c>
    </row>
    <row r="25" spans="1:11" x14ac:dyDescent="0.25">
      <c r="A25" s="2"/>
      <c r="B25" s="92"/>
      <c r="C25" s="15"/>
      <c r="D25" s="226"/>
      <c r="E25" s="479"/>
      <c r="F25" s="76">
        <f t="shared" si="4"/>
        <v>0</v>
      </c>
      <c r="G25" s="77"/>
      <c r="H25" s="141"/>
      <c r="I25" s="276">
        <f t="shared" si="2"/>
        <v>0</v>
      </c>
      <c r="J25" s="140">
        <f t="shared" si="3"/>
        <v>0</v>
      </c>
    </row>
    <row r="26" spans="1:11" x14ac:dyDescent="0.25">
      <c r="A26" s="2"/>
      <c r="B26" s="92"/>
      <c r="C26" s="15"/>
      <c r="D26" s="226"/>
      <c r="E26" s="479"/>
      <c r="F26" s="76">
        <f t="shared" si="4"/>
        <v>0</v>
      </c>
      <c r="G26" s="77"/>
      <c r="H26" s="141"/>
      <c r="I26" s="276">
        <f t="shared" si="2"/>
        <v>0</v>
      </c>
      <c r="J26" s="140">
        <f t="shared" si="3"/>
        <v>0</v>
      </c>
    </row>
    <row r="27" spans="1:11" x14ac:dyDescent="0.25">
      <c r="A27" s="227"/>
      <c r="B27" s="92"/>
      <c r="C27" s="15"/>
      <c r="D27" s="226"/>
      <c r="E27" s="479"/>
      <c r="F27" s="76">
        <f t="shared" si="4"/>
        <v>0</v>
      </c>
      <c r="G27" s="77"/>
      <c r="H27" s="141"/>
      <c r="I27" s="276">
        <f t="shared" si="2"/>
        <v>0</v>
      </c>
      <c r="J27" s="140">
        <f t="shared" si="3"/>
        <v>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55"/>
      <c r="F28" s="76">
        <f t="shared" si="4"/>
        <v>0</v>
      </c>
      <c r="G28" s="342"/>
      <c r="H28" s="312"/>
      <c r="I28" s="344">
        <f t="shared" si="2"/>
        <v>0</v>
      </c>
      <c r="J28" s="345">
        <f t="shared" si="3"/>
        <v>0</v>
      </c>
    </row>
    <row r="29" spans="1:11" x14ac:dyDescent="0.25">
      <c r="A29" s="227"/>
      <c r="B29" s="92"/>
      <c r="C29" s="15"/>
      <c r="D29" s="226">
        <f t="shared" si="5"/>
        <v>0</v>
      </c>
      <c r="E29" s="455"/>
      <c r="F29" s="76">
        <f t="shared" si="4"/>
        <v>0</v>
      </c>
      <c r="G29" s="342"/>
      <c r="H29" s="312"/>
      <c r="I29" s="344">
        <f t="shared" si="2"/>
        <v>0</v>
      </c>
      <c r="J29" s="345">
        <f t="shared" si="3"/>
        <v>0</v>
      </c>
    </row>
    <row r="30" spans="1:11" x14ac:dyDescent="0.25">
      <c r="A30" s="227"/>
      <c r="B30" s="92"/>
      <c r="C30" s="15"/>
      <c r="D30" s="226">
        <f t="shared" si="5"/>
        <v>0</v>
      </c>
      <c r="E30" s="455"/>
      <c r="F30" s="76">
        <f t="shared" si="4"/>
        <v>0</v>
      </c>
      <c r="G30" s="342"/>
      <c r="H30" s="312"/>
      <c r="I30" s="344">
        <f t="shared" si="2"/>
        <v>0</v>
      </c>
      <c r="J30" s="345">
        <f t="shared" si="3"/>
        <v>0</v>
      </c>
    </row>
    <row r="31" spans="1:11" x14ac:dyDescent="0.25">
      <c r="A31" s="227"/>
      <c r="B31" s="92"/>
      <c r="C31" s="15"/>
      <c r="D31" s="226">
        <f t="shared" si="5"/>
        <v>0</v>
      </c>
      <c r="E31" s="455"/>
      <c r="F31" s="76">
        <f t="shared" si="4"/>
        <v>0</v>
      </c>
      <c r="G31" s="342"/>
      <c r="H31" s="312"/>
      <c r="I31" s="344">
        <f t="shared" si="2"/>
        <v>0</v>
      </c>
      <c r="J31" s="345">
        <f t="shared" si="3"/>
        <v>0</v>
      </c>
    </row>
    <row r="32" spans="1:11" x14ac:dyDescent="0.25">
      <c r="A32" s="2"/>
      <c r="B32" s="92"/>
      <c r="C32" s="15"/>
      <c r="D32" s="226">
        <f t="shared" si="5"/>
        <v>0</v>
      </c>
      <c r="E32" s="455"/>
      <c r="F32" s="76">
        <f t="shared" si="4"/>
        <v>0</v>
      </c>
      <c r="G32" s="342"/>
      <c r="H32" s="312"/>
      <c r="I32" s="344">
        <f t="shared" si="2"/>
        <v>0</v>
      </c>
      <c r="J32" s="345">
        <f t="shared" si="3"/>
        <v>0</v>
      </c>
    </row>
    <row r="33" spans="1:10" x14ac:dyDescent="0.25">
      <c r="A33" s="2"/>
      <c r="B33" s="92"/>
      <c r="C33" s="15"/>
      <c r="D33" s="226">
        <f t="shared" si="5"/>
        <v>0</v>
      </c>
      <c r="E33" s="455"/>
      <c r="F33" s="76">
        <f t="shared" si="4"/>
        <v>0</v>
      </c>
      <c r="G33" s="77"/>
      <c r="H33" s="141"/>
      <c r="I33" s="276">
        <f t="shared" si="2"/>
        <v>0</v>
      </c>
      <c r="J33" s="140">
        <f t="shared" si="3"/>
        <v>0</v>
      </c>
    </row>
    <row r="34" spans="1:10" x14ac:dyDescent="0.25">
      <c r="A34" s="2"/>
      <c r="B34" s="92"/>
      <c r="C34" s="15"/>
      <c r="D34" s="226">
        <f t="shared" si="5"/>
        <v>0</v>
      </c>
      <c r="E34" s="455"/>
      <c r="F34" s="76">
        <f t="shared" si="4"/>
        <v>0</v>
      </c>
      <c r="G34" s="77"/>
      <c r="H34" s="141"/>
      <c r="I34" s="276">
        <f t="shared" si="2"/>
        <v>0</v>
      </c>
      <c r="J34" s="140">
        <f t="shared" si="3"/>
        <v>0</v>
      </c>
    </row>
    <row r="35" spans="1:10" x14ac:dyDescent="0.25">
      <c r="A35" s="2"/>
      <c r="B35" s="92"/>
      <c r="C35" s="15"/>
      <c r="D35" s="226">
        <f t="shared" si="5"/>
        <v>0</v>
      </c>
      <c r="E35" s="456"/>
      <c r="F35" s="76">
        <f t="shared" si="4"/>
        <v>0</v>
      </c>
      <c r="G35" s="77"/>
      <c r="H35" s="141"/>
      <c r="I35" s="276">
        <f t="shared" si="2"/>
        <v>0</v>
      </c>
      <c r="J35" s="140">
        <f t="shared" si="3"/>
        <v>0</v>
      </c>
    </row>
    <row r="36" spans="1:10" x14ac:dyDescent="0.25">
      <c r="A36" s="2"/>
      <c r="B36" s="92"/>
      <c r="C36" s="15"/>
      <c r="D36" s="226">
        <f t="shared" si="5"/>
        <v>0</v>
      </c>
      <c r="E36" s="456"/>
      <c r="F36" s="76">
        <f t="shared" si="4"/>
        <v>0</v>
      </c>
      <c r="G36" s="77"/>
      <c r="H36" s="141"/>
      <c r="I36" s="276">
        <f t="shared" si="2"/>
        <v>0</v>
      </c>
      <c r="J36" s="140">
        <f t="shared" si="3"/>
        <v>0</v>
      </c>
    </row>
    <row r="37" spans="1:10" x14ac:dyDescent="0.25">
      <c r="A37" s="2"/>
      <c r="B37" s="92"/>
      <c r="C37" s="15"/>
      <c r="D37" s="226">
        <f t="shared" si="5"/>
        <v>0</v>
      </c>
      <c r="E37" s="456"/>
      <c r="F37" s="76">
        <f t="shared" si="4"/>
        <v>0</v>
      </c>
      <c r="G37" s="77"/>
      <c r="H37" s="141"/>
      <c r="I37" s="276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56"/>
      <c r="F38" s="76">
        <f t="shared" si="4"/>
        <v>0</v>
      </c>
      <c r="G38" s="77"/>
      <c r="H38" s="141"/>
      <c r="I38" s="276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56"/>
      <c r="F39" s="76">
        <f t="shared" si="4"/>
        <v>0</v>
      </c>
      <c r="G39" s="77"/>
      <c r="H39" s="141"/>
      <c r="I39" s="276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56"/>
      <c r="F40" s="76">
        <f t="shared" si="4"/>
        <v>0</v>
      </c>
      <c r="G40" s="77"/>
      <c r="H40" s="78"/>
      <c r="I40" s="276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56"/>
      <c r="F41" s="76">
        <f t="shared" si="4"/>
        <v>0</v>
      </c>
      <c r="G41" s="77"/>
      <c r="H41" s="78"/>
      <c r="I41" s="276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56"/>
      <c r="F42" s="76">
        <f t="shared" si="4"/>
        <v>0</v>
      </c>
      <c r="G42" s="77"/>
      <c r="H42" s="78"/>
      <c r="I42" s="276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4"/>
        <v>0</v>
      </c>
      <c r="G43" s="264"/>
      <c r="H43" s="250"/>
      <c r="J43" s="81"/>
    </row>
    <row r="44" spans="1:10" ht="16.5" thickTop="1" thickBot="1" x14ac:dyDescent="0.3">
      <c r="C44" s="99">
        <f>SUM(C8:C43)</f>
        <v>109</v>
      </c>
      <c r="D44" s="49">
        <f>SUM(D8:D43)</f>
        <v>3003.66</v>
      </c>
      <c r="E44" s="39"/>
      <c r="F44" s="5">
        <f>SUM(F8:F43)</f>
        <v>3003.66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12" activePane="bottomLeft" state="frozen"/>
      <selection pane="bottomLeft" activeCell="A26" sqref="A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57"/>
      <c r="B1" s="857"/>
      <c r="C1" s="857"/>
      <c r="D1" s="857"/>
      <c r="E1" s="857"/>
      <c r="F1" s="857"/>
      <c r="G1" s="857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0"/>
      <c r="D4" s="431"/>
      <c r="E4" s="433"/>
      <c r="F4" s="434"/>
    </row>
    <row r="5" spans="1:11" ht="15" customHeight="1" thickBot="1" x14ac:dyDescent="0.3">
      <c r="A5" s="869" t="s">
        <v>127</v>
      </c>
      <c r="B5" s="890" t="s">
        <v>128</v>
      </c>
      <c r="C5" s="310"/>
      <c r="D5" s="431"/>
      <c r="E5" s="433"/>
      <c r="F5" s="434"/>
      <c r="G5" s="411"/>
      <c r="H5" s="65">
        <f>E4+E5+E6-G5</f>
        <v>0</v>
      </c>
    </row>
    <row r="6" spans="1:11" ht="17.25" thickTop="1" thickBot="1" x14ac:dyDescent="0.3">
      <c r="A6" s="870"/>
      <c r="B6" s="891"/>
      <c r="C6" s="310"/>
      <c r="D6" s="431"/>
      <c r="E6" s="435"/>
      <c r="F6" s="436"/>
      <c r="G6" s="303"/>
      <c r="I6" s="892" t="s">
        <v>3</v>
      </c>
      <c r="J6" s="8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87"/>
    </row>
    <row r="8" spans="1:11" ht="15.75" thickTop="1" x14ac:dyDescent="0.25">
      <c r="A8" s="89" t="s">
        <v>32</v>
      </c>
      <c r="B8" s="92"/>
      <c r="C8" s="15"/>
      <c r="D8" s="226"/>
      <c r="E8" s="456"/>
      <c r="F8" s="76">
        <f t="shared" ref="F8:F13" si="0">D8</f>
        <v>0</v>
      </c>
      <c r="G8" s="342"/>
      <c r="H8" s="312"/>
      <c r="I8" s="344">
        <f>E5+E4-F8+E6</f>
        <v>0</v>
      </c>
      <c r="J8" s="345">
        <f>F4+F5+F6-C8</f>
        <v>0</v>
      </c>
    </row>
    <row r="9" spans="1:11" x14ac:dyDescent="0.25">
      <c r="A9" s="253"/>
      <c r="B9" s="92"/>
      <c r="C9" s="15"/>
      <c r="D9" s="226"/>
      <c r="E9" s="456"/>
      <c r="F9" s="76">
        <f t="shared" si="0"/>
        <v>0</v>
      </c>
      <c r="G9" s="342"/>
      <c r="H9" s="312"/>
      <c r="I9" s="344">
        <f>I8-F9</f>
        <v>0</v>
      </c>
      <c r="J9" s="345">
        <f>J8-C9</f>
        <v>0</v>
      </c>
      <c r="K9" s="303"/>
    </row>
    <row r="10" spans="1:11" x14ac:dyDescent="0.25">
      <c r="A10" s="239"/>
      <c r="B10" s="92"/>
      <c r="C10" s="15"/>
      <c r="D10" s="226"/>
      <c r="E10" s="456"/>
      <c r="F10" s="76">
        <f t="shared" si="0"/>
        <v>0</v>
      </c>
      <c r="G10" s="342"/>
      <c r="H10" s="312"/>
      <c r="I10" s="344">
        <f t="shared" ref="I10:I42" si="1">I9-F10</f>
        <v>0</v>
      </c>
      <c r="J10" s="345">
        <f t="shared" ref="J10:J42" si="2">J9-C10</f>
        <v>0</v>
      </c>
      <c r="K10" s="303"/>
    </row>
    <row r="11" spans="1:11" x14ac:dyDescent="0.25">
      <c r="A11" s="91" t="s">
        <v>33</v>
      </c>
      <c r="B11" s="92"/>
      <c r="C11" s="15"/>
      <c r="D11" s="226"/>
      <c r="E11" s="456"/>
      <c r="F11" s="76">
        <f t="shared" si="0"/>
        <v>0</v>
      </c>
      <c r="G11" s="342"/>
      <c r="H11" s="312"/>
      <c r="I11" s="344">
        <f t="shared" si="1"/>
        <v>0</v>
      </c>
      <c r="J11" s="345">
        <f t="shared" si="2"/>
        <v>0</v>
      </c>
      <c r="K11" s="303"/>
    </row>
    <row r="12" spans="1:11" x14ac:dyDescent="0.25">
      <c r="A12" s="81"/>
      <c r="B12" s="92"/>
      <c r="C12" s="15"/>
      <c r="D12" s="226"/>
      <c r="E12" s="456"/>
      <c r="F12" s="76">
        <f t="shared" si="0"/>
        <v>0</v>
      </c>
      <c r="G12" s="342"/>
      <c r="H12" s="312"/>
      <c r="I12" s="344">
        <f t="shared" si="1"/>
        <v>0</v>
      </c>
      <c r="J12" s="345">
        <f t="shared" si="2"/>
        <v>0</v>
      </c>
      <c r="K12" s="303"/>
    </row>
    <row r="13" spans="1:11" x14ac:dyDescent="0.25">
      <c r="A13" s="81"/>
      <c r="B13" s="92"/>
      <c r="C13" s="15"/>
      <c r="D13" s="226"/>
      <c r="E13" s="455"/>
      <c r="F13" s="76">
        <f t="shared" si="0"/>
        <v>0</v>
      </c>
      <c r="G13" s="342"/>
      <c r="H13" s="312"/>
      <c r="I13" s="344">
        <f t="shared" si="1"/>
        <v>0</v>
      </c>
      <c r="J13" s="345">
        <f t="shared" si="2"/>
        <v>0</v>
      </c>
      <c r="K13" s="303"/>
    </row>
    <row r="14" spans="1:11" x14ac:dyDescent="0.25">
      <c r="B14" s="92"/>
      <c r="C14" s="15"/>
      <c r="D14" s="226"/>
      <c r="E14" s="455"/>
      <c r="F14" s="76">
        <f>D14</f>
        <v>0</v>
      </c>
      <c r="G14" s="342"/>
      <c r="H14" s="312"/>
      <c r="I14" s="344">
        <f t="shared" si="1"/>
        <v>0</v>
      </c>
      <c r="J14" s="345">
        <f t="shared" si="2"/>
        <v>0</v>
      </c>
      <c r="K14" s="303"/>
    </row>
    <row r="15" spans="1:11" x14ac:dyDescent="0.25">
      <c r="B15" s="92"/>
      <c r="C15" s="340"/>
      <c r="D15" s="226"/>
      <c r="E15" s="455"/>
      <c r="F15" s="76">
        <f>D15</f>
        <v>0</v>
      </c>
      <c r="G15" s="342"/>
      <c r="H15" s="312"/>
      <c r="I15" s="344">
        <f t="shared" si="1"/>
        <v>0</v>
      </c>
      <c r="J15" s="345">
        <f t="shared" si="2"/>
        <v>0</v>
      </c>
      <c r="K15" s="303"/>
    </row>
    <row r="16" spans="1:11" x14ac:dyDescent="0.25">
      <c r="A16" s="90"/>
      <c r="B16" s="92"/>
      <c r="C16" s="15"/>
      <c r="D16" s="226"/>
      <c r="E16" s="479"/>
      <c r="F16" s="76">
        <f>D16</f>
        <v>0</v>
      </c>
      <c r="G16" s="77"/>
      <c r="H16" s="312"/>
      <c r="I16" s="344">
        <f t="shared" si="1"/>
        <v>0</v>
      </c>
      <c r="J16" s="345">
        <f t="shared" si="2"/>
        <v>0</v>
      </c>
      <c r="K16" s="303"/>
    </row>
    <row r="17" spans="1:11" x14ac:dyDescent="0.25">
      <c r="A17" s="92"/>
      <c r="B17" s="92"/>
      <c r="C17" s="15"/>
      <c r="D17" s="226"/>
      <c r="E17" s="479"/>
      <c r="F17" s="76">
        <f t="shared" ref="F17:F43" si="3">D17</f>
        <v>0</v>
      </c>
      <c r="G17" s="251"/>
      <c r="H17" s="312"/>
      <c r="I17" s="344">
        <f t="shared" si="1"/>
        <v>0</v>
      </c>
      <c r="J17" s="345">
        <f t="shared" si="2"/>
        <v>0</v>
      </c>
      <c r="K17" s="303"/>
    </row>
    <row r="18" spans="1:11" x14ac:dyDescent="0.25">
      <c r="A18" s="2"/>
      <c r="B18" s="92"/>
      <c r="C18" s="15"/>
      <c r="D18" s="226"/>
      <c r="E18" s="479"/>
      <c r="F18" s="76">
        <f t="shared" si="3"/>
        <v>0</v>
      </c>
      <c r="G18" s="77"/>
      <c r="H18" s="141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/>
      <c r="C19" s="15"/>
      <c r="D19" s="226"/>
      <c r="E19" s="479"/>
      <c r="F19" s="76">
        <f t="shared" si="3"/>
        <v>0</v>
      </c>
      <c r="G19" s="77"/>
      <c r="H19" s="141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/>
      <c r="C20" s="15"/>
      <c r="D20" s="226"/>
      <c r="E20" s="455"/>
      <c r="F20" s="76">
        <f t="shared" si="3"/>
        <v>0</v>
      </c>
      <c r="G20" s="77"/>
      <c r="H20" s="141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/>
      <c r="C21" s="15"/>
      <c r="D21" s="226"/>
      <c r="E21" s="455"/>
      <c r="F21" s="76">
        <f t="shared" si="3"/>
        <v>0</v>
      </c>
      <c r="G21" s="77"/>
      <c r="H21" s="141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/>
      <c r="C22" s="15"/>
      <c r="D22" s="226"/>
      <c r="E22" s="455"/>
      <c r="F22" s="76">
        <f t="shared" si="3"/>
        <v>0</v>
      </c>
      <c r="G22" s="77"/>
      <c r="H22" s="141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/>
      <c r="C23" s="15"/>
      <c r="D23" s="226"/>
      <c r="E23" s="455"/>
      <c r="F23" s="76">
        <f t="shared" si="3"/>
        <v>0</v>
      </c>
      <c r="G23" s="77"/>
      <c r="H23" s="141"/>
      <c r="I23" s="276">
        <f t="shared" si="1"/>
        <v>0</v>
      </c>
      <c r="J23" s="140">
        <f t="shared" si="2"/>
        <v>0</v>
      </c>
    </row>
    <row r="24" spans="1:11" x14ac:dyDescent="0.25">
      <c r="A24" s="2"/>
      <c r="B24" s="92"/>
      <c r="C24" s="15"/>
      <c r="D24" s="226"/>
      <c r="E24" s="479"/>
      <c r="F24" s="76">
        <f t="shared" si="3"/>
        <v>0</v>
      </c>
      <c r="G24" s="77"/>
      <c r="H24" s="141"/>
      <c r="I24" s="276">
        <f t="shared" si="1"/>
        <v>0</v>
      </c>
      <c r="J24" s="140">
        <f t="shared" si="2"/>
        <v>0</v>
      </c>
    </row>
    <row r="25" spans="1:11" x14ac:dyDescent="0.25">
      <c r="A25" s="2"/>
      <c r="B25" s="92"/>
      <c r="C25" s="15"/>
      <c r="D25" s="226"/>
      <c r="E25" s="479"/>
      <c r="F25" s="76">
        <f t="shared" si="3"/>
        <v>0</v>
      </c>
      <c r="G25" s="77"/>
      <c r="H25" s="141"/>
      <c r="I25" s="276">
        <f t="shared" si="1"/>
        <v>0</v>
      </c>
      <c r="J25" s="140">
        <f t="shared" si="2"/>
        <v>0</v>
      </c>
    </row>
    <row r="26" spans="1:11" x14ac:dyDescent="0.25">
      <c r="A26" s="2"/>
      <c r="B26" s="92"/>
      <c r="C26" s="15"/>
      <c r="D26" s="226"/>
      <c r="E26" s="479"/>
      <c r="F26" s="76">
        <f t="shared" si="3"/>
        <v>0</v>
      </c>
      <c r="G26" s="77"/>
      <c r="H26" s="141"/>
      <c r="I26" s="276">
        <f t="shared" si="1"/>
        <v>0</v>
      </c>
      <c r="J26" s="140">
        <f t="shared" si="2"/>
        <v>0</v>
      </c>
    </row>
    <row r="27" spans="1:11" x14ac:dyDescent="0.25">
      <c r="A27" s="227"/>
      <c r="B27" s="92"/>
      <c r="C27" s="15"/>
      <c r="D27" s="226"/>
      <c r="E27" s="479"/>
      <c r="F27" s="76">
        <f t="shared" si="3"/>
        <v>0</v>
      </c>
      <c r="G27" s="77"/>
      <c r="H27" s="141"/>
      <c r="I27" s="276">
        <f t="shared" si="1"/>
        <v>0</v>
      </c>
      <c r="J27" s="140">
        <f t="shared" si="2"/>
        <v>0</v>
      </c>
    </row>
    <row r="28" spans="1:11" x14ac:dyDescent="0.25">
      <c r="A28" s="227"/>
      <c r="B28" s="92"/>
      <c r="C28" s="15"/>
      <c r="D28" s="226">
        <f t="shared" ref="D28:D42" si="4">C28*B28</f>
        <v>0</v>
      </c>
      <c r="E28" s="455"/>
      <c r="F28" s="76">
        <f t="shared" si="3"/>
        <v>0</v>
      </c>
      <c r="G28" s="342"/>
      <c r="H28" s="312"/>
      <c r="I28" s="344">
        <f t="shared" si="1"/>
        <v>0</v>
      </c>
      <c r="J28" s="345">
        <f t="shared" si="2"/>
        <v>0</v>
      </c>
    </row>
    <row r="29" spans="1:11" x14ac:dyDescent="0.25">
      <c r="A29" s="227"/>
      <c r="B29" s="92"/>
      <c r="C29" s="15"/>
      <c r="D29" s="226">
        <f t="shared" si="4"/>
        <v>0</v>
      </c>
      <c r="E29" s="455"/>
      <c r="F29" s="76">
        <f t="shared" si="3"/>
        <v>0</v>
      </c>
      <c r="G29" s="342"/>
      <c r="H29" s="312"/>
      <c r="I29" s="344">
        <f t="shared" si="1"/>
        <v>0</v>
      </c>
      <c r="J29" s="345">
        <f t="shared" si="2"/>
        <v>0</v>
      </c>
    </row>
    <row r="30" spans="1:11" x14ac:dyDescent="0.25">
      <c r="A30" s="227"/>
      <c r="B30" s="92"/>
      <c r="C30" s="15"/>
      <c r="D30" s="226">
        <f t="shared" si="4"/>
        <v>0</v>
      </c>
      <c r="E30" s="455"/>
      <c r="F30" s="76">
        <f t="shared" si="3"/>
        <v>0</v>
      </c>
      <c r="G30" s="342"/>
      <c r="H30" s="312"/>
      <c r="I30" s="344">
        <f t="shared" si="1"/>
        <v>0</v>
      </c>
      <c r="J30" s="345">
        <f t="shared" si="2"/>
        <v>0</v>
      </c>
    </row>
    <row r="31" spans="1:11" x14ac:dyDescent="0.25">
      <c r="A31" s="227"/>
      <c r="B31" s="92"/>
      <c r="C31" s="15"/>
      <c r="D31" s="226">
        <f t="shared" si="4"/>
        <v>0</v>
      </c>
      <c r="E31" s="455"/>
      <c r="F31" s="76">
        <f t="shared" si="3"/>
        <v>0</v>
      </c>
      <c r="G31" s="342"/>
      <c r="H31" s="312"/>
      <c r="I31" s="344">
        <f t="shared" si="1"/>
        <v>0</v>
      </c>
      <c r="J31" s="345">
        <f t="shared" si="2"/>
        <v>0</v>
      </c>
    </row>
    <row r="32" spans="1:11" x14ac:dyDescent="0.25">
      <c r="A32" s="2"/>
      <c r="B32" s="92"/>
      <c r="C32" s="15"/>
      <c r="D32" s="226">
        <f t="shared" si="4"/>
        <v>0</v>
      </c>
      <c r="E32" s="455"/>
      <c r="F32" s="76">
        <f t="shared" si="3"/>
        <v>0</v>
      </c>
      <c r="G32" s="342"/>
      <c r="H32" s="312"/>
      <c r="I32" s="344">
        <f t="shared" si="1"/>
        <v>0</v>
      </c>
      <c r="J32" s="345">
        <f t="shared" si="2"/>
        <v>0</v>
      </c>
    </row>
    <row r="33" spans="1:10" x14ac:dyDescent="0.25">
      <c r="A33" s="2"/>
      <c r="B33" s="92"/>
      <c r="C33" s="15"/>
      <c r="D33" s="226">
        <f t="shared" si="4"/>
        <v>0</v>
      </c>
      <c r="E33" s="455"/>
      <c r="F33" s="76">
        <f t="shared" si="3"/>
        <v>0</v>
      </c>
      <c r="G33" s="77"/>
      <c r="H33" s="141"/>
      <c r="I33" s="276">
        <f t="shared" si="1"/>
        <v>0</v>
      </c>
      <c r="J33" s="140">
        <f t="shared" si="2"/>
        <v>0</v>
      </c>
    </row>
    <row r="34" spans="1:10" x14ac:dyDescent="0.25">
      <c r="A34" s="2"/>
      <c r="B34" s="92"/>
      <c r="C34" s="15"/>
      <c r="D34" s="226">
        <f t="shared" si="4"/>
        <v>0</v>
      </c>
      <c r="E34" s="455"/>
      <c r="F34" s="76">
        <f t="shared" si="3"/>
        <v>0</v>
      </c>
      <c r="G34" s="77"/>
      <c r="H34" s="141"/>
      <c r="I34" s="276">
        <f t="shared" si="1"/>
        <v>0</v>
      </c>
      <c r="J34" s="140">
        <f t="shared" si="2"/>
        <v>0</v>
      </c>
    </row>
    <row r="35" spans="1:10" x14ac:dyDescent="0.25">
      <c r="A35" s="2"/>
      <c r="B35" s="92"/>
      <c r="C35" s="15"/>
      <c r="D35" s="226">
        <f t="shared" si="4"/>
        <v>0</v>
      </c>
      <c r="E35" s="456"/>
      <c r="F35" s="76">
        <f t="shared" si="3"/>
        <v>0</v>
      </c>
      <c r="G35" s="77"/>
      <c r="H35" s="141"/>
      <c r="I35" s="276">
        <f t="shared" si="1"/>
        <v>0</v>
      </c>
      <c r="J35" s="140">
        <f t="shared" si="2"/>
        <v>0</v>
      </c>
    </row>
    <row r="36" spans="1:10" x14ac:dyDescent="0.25">
      <c r="A36" s="2"/>
      <c r="B36" s="92"/>
      <c r="C36" s="15"/>
      <c r="D36" s="226">
        <f t="shared" si="4"/>
        <v>0</v>
      </c>
      <c r="E36" s="456"/>
      <c r="F36" s="76">
        <f t="shared" si="3"/>
        <v>0</v>
      </c>
      <c r="G36" s="77"/>
      <c r="H36" s="141"/>
      <c r="I36" s="276">
        <f t="shared" si="1"/>
        <v>0</v>
      </c>
      <c r="J36" s="140">
        <f t="shared" si="2"/>
        <v>0</v>
      </c>
    </row>
    <row r="37" spans="1:10" x14ac:dyDescent="0.25">
      <c r="A37" s="2"/>
      <c r="B37" s="92"/>
      <c r="C37" s="15"/>
      <c r="D37" s="226">
        <f t="shared" si="4"/>
        <v>0</v>
      </c>
      <c r="E37" s="456"/>
      <c r="F37" s="76">
        <f t="shared" si="3"/>
        <v>0</v>
      </c>
      <c r="G37" s="77"/>
      <c r="H37" s="141"/>
      <c r="I37" s="276">
        <f t="shared" si="1"/>
        <v>0</v>
      </c>
      <c r="J37" s="140">
        <f t="shared" si="2"/>
        <v>0</v>
      </c>
    </row>
    <row r="38" spans="1:10" x14ac:dyDescent="0.25">
      <c r="A38" s="2"/>
      <c r="B38" s="92"/>
      <c r="C38" s="15"/>
      <c r="D38" s="226">
        <f t="shared" si="4"/>
        <v>0</v>
      </c>
      <c r="E38" s="456"/>
      <c r="F38" s="76">
        <f t="shared" si="3"/>
        <v>0</v>
      </c>
      <c r="G38" s="77"/>
      <c r="H38" s="141"/>
      <c r="I38" s="276">
        <f t="shared" si="1"/>
        <v>0</v>
      </c>
      <c r="J38" s="140">
        <f t="shared" si="2"/>
        <v>0</v>
      </c>
    </row>
    <row r="39" spans="1:10" x14ac:dyDescent="0.25">
      <c r="A39" s="2"/>
      <c r="B39" s="92"/>
      <c r="C39" s="15"/>
      <c r="D39" s="226">
        <f t="shared" si="4"/>
        <v>0</v>
      </c>
      <c r="E39" s="456"/>
      <c r="F39" s="76">
        <f t="shared" si="3"/>
        <v>0</v>
      </c>
      <c r="G39" s="77"/>
      <c r="H39" s="141"/>
      <c r="I39" s="276">
        <f t="shared" si="1"/>
        <v>0</v>
      </c>
      <c r="J39" s="140">
        <f t="shared" si="2"/>
        <v>0</v>
      </c>
    </row>
    <row r="40" spans="1:10" x14ac:dyDescent="0.25">
      <c r="A40" s="2"/>
      <c r="B40" s="92"/>
      <c r="C40" s="15"/>
      <c r="D40" s="226">
        <f t="shared" si="4"/>
        <v>0</v>
      </c>
      <c r="E40" s="456"/>
      <c r="F40" s="76">
        <f t="shared" si="3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/>
      <c r="C41" s="15"/>
      <c r="D41" s="226">
        <f t="shared" si="4"/>
        <v>0</v>
      </c>
      <c r="E41" s="456"/>
      <c r="F41" s="76">
        <f t="shared" si="3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/>
      <c r="C42" s="15"/>
      <c r="D42" s="226">
        <f t="shared" si="4"/>
        <v>0</v>
      </c>
      <c r="E42" s="456"/>
      <c r="F42" s="76">
        <f t="shared" si="3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3"/>
        <v>0</v>
      </c>
      <c r="G43" s="264"/>
      <c r="H43" s="250"/>
      <c r="J43" s="81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47"/>
  <sheetViews>
    <sheetView topLeftCell="B1" workbookViewId="0">
      <pane ySplit="7" topLeftCell="A24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3" ht="45.75" x14ac:dyDescent="0.65">
      <c r="A1" s="857"/>
      <c r="B1" s="857"/>
      <c r="C1" s="857"/>
      <c r="D1" s="857"/>
      <c r="E1" s="857"/>
      <c r="F1" s="857"/>
      <c r="G1" s="857"/>
      <c r="H1" s="108">
        <v>1</v>
      </c>
    </row>
    <row r="2" spans="1:13" ht="15.75" thickBot="1" x14ac:dyDescent="0.3"/>
    <row r="3" spans="1:13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3" ht="17.25" thickTop="1" thickBot="1" x14ac:dyDescent="0.3">
      <c r="A4" s="84"/>
      <c r="B4" s="161"/>
      <c r="C4" s="17"/>
      <c r="D4" s="347"/>
      <c r="E4" s="234"/>
      <c r="F4" s="160"/>
    </row>
    <row r="5" spans="1:13" ht="16.5" thickBot="1" x14ac:dyDescent="0.3">
      <c r="A5" s="313"/>
      <c r="B5" s="676"/>
      <c r="C5" s="675"/>
      <c r="D5" s="311"/>
      <c r="E5" s="437"/>
      <c r="F5" s="345"/>
      <c r="G5" s="411">
        <f>F44</f>
        <v>0</v>
      </c>
      <c r="H5" s="65">
        <f>E4+E5+E6-G5</f>
        <v>0</v>
      </c>
    </row>
    <row r="6" spans="1:13" ht="17.25" thickTop="1" thickBot="1" x14ac:dyDescent="0.3">
      <c r="A6" s="313"/>
      <c r="B6" s="627"/>
      <c r="C6" s="675"/>
      <c r="D6" s="311"/>
      <c r="E6" s="153"/>
      <c r="F6" s="212"/>
      <c r="G6" s="303"/>
      <c r="I6" s="892" t="s">
        <v>3</v>
      </c>
      <c r="J6" s="886" t="s">
        <v>4</v>
      </c>
    </row>
    <row r="7" spans="1:13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3" ht="16.5" thickTop="1" thickBot="1" x14ac:dyDescent="0.3">
      <c r="A8" s="89" t="s">
        <v>32</v>
      </c>
      <c r="B8" s="92"/>
      <c r="C8" s="15"/>
      <c r="D8" s="226"/>
      <c r="E8" s="456"/>
      <c r="F8" s="76">
        <f t="shared" ref="F8:F43" si="0">D8</f>
        <v>0</v>
      </c>
      <c r="G8" s="342"/>
      <c r="H8" s="343"/>
      <c r="I8" s="335">
        <f>E5+E4-F8+E6</f>
        <v>0</v>
      </c>
      <c r="J8" s="297"/>
    </row>
    <row r="9" spans="1:13" ht="15.75" thickBot="1" x14ac:dyDescent="0.3">
      <c r="A9" s="253"/>
      <c r="B9" s="92"/>
      <c r="C9" s="15"/>
      <c r="D9" s="226"/>
      <c r="E9" s="456"/>
      <c r="F9" s="76">
        <f t="shared" si="0"/>
        <v>0</v>
      </c>
      <c r="G9" s="342"/>
      <c r="H9" s="343"/>
      <c r="I9" s="335">
        <f>I8-F9</f>
        <v>0</v>
      </c>
      <c r="J9" s="297"/>
    </row>
    <row r="10" spans="1:13" ht="15.75" thickBot="1" x14ac:dyDescent="0.3">
      <c r="A10" s="239"/>
      <c r="B10" s="92"/>
      <c r="C10" s="15"/>
      <c r="D10" s="226"/>
      <c r="E10" s="456"/>
      <c r="F10" s="76">
        <f t="shared" si="0"/>
        <v>0</v>
      </c>
      <c r="G10" s="342"/>
      <c r="H10" s="343"/>
      <c r="I10" s="335">
        <f t="shared" ref="I10:I42" si="1">I9-F10</f>
        <v>0</v>
      </c>
      <c r="J10" s="297"/>
    </row>
    <row r="11" spans="1:13" ht="15.75" thickBot="1" x14ac:dyDescent="0.3">
      <c r="A11" s="91" t="s">
        <v>33</v>
      </c>
      <c r="B11" s="92"/>
      <c r="C11" s="15"/>
      <c r="D11" s="226"/>
      <c r="E11" s="456"/>
      <c r="F11" s="76">
        <f t="shared" si="0"/>
        <v>0</v>
      </c>
      <c r="G11" s="342"/>
      <c r="H11" s="343"/>
      <c r="I11" s="335">
        <f t="shared" si="1"/>
        <v>0</v>
      </c>
      <c r="J11" s="297"/>
    </row>
    <row r="12" spans="1:13" ht="15.75" thickBot="1" x14ac:dyDescent="0.3">
      <c r="A12" s="81"/>
      <c r="B12" s="92"/>
      <c r="C12" s="15"/>
      <c r="D12" s="226"/>
      <c r="E12" s="456"/>
      <c r="F12" s="76">
        <f t="shared" si="0"/>
        <v>0</v>
      </c>
      <c r="G12" s="342"/>
      <c r="H12" s="343"/>
      <c r="I12" s="335">
        <f t="shared" si="1"/>
        <v>0</v>
      </c>
      <c r="J12" s="297"/>
    </row>
    <row r="13" spans="1:13" x14ac:dyDescent="0.25">
      <c r="A13" s="81"/>
      <c r="B13" s="92"/>
      <c r="C13" s="15"/>
      <c r="D13" s="226"/>
      <c r="E13" s="456"/>
      <c r="F13" s="76">
        <f t="shared" si="0"/>
        <v>0</v>
      </c>
      <c r="G13" s="342"/>
      <c r="H13" s="343"/>
      <c r="I13" s="87">
        <f t="shared" si="1"/>
        <v>0</v>
      </c>
      <c r="J13" s="297"/>
    </row>
    <row r="14" spans="1:13" x14ac:dyDescent="0.25">
      <c r="B14" s="92"/>
      <c r="C14" s="15"/>
      <c r="D14" s="226"/>
      <c r="E14" s="456"/>
      <c r="F14" s="76">
        <f t="shared" si="0"/>
        <v>0</v>
      </c>
      <c r="G14" s="342"/>
      <c r="H14" s="343"/>
      <c r="I14" s="335">
        <f t="shared" si="1"/>
        <v>0</v>
      </c>
      <c r="J14" s="429"/>
      <c r="K14" s="303"/>
      <c r="L14" s="303"/>
      <c r="M14" s="303"/>
    </row>
    <row r="15" spans="1:13" x14ac:dyDescent="0.25">
      <c r="B15" s="92"/>
      <c r="C15" s="15"/>
      <c r="D15" s="226"/>
      <c r="E15" s="456"/>
      <c r="F15" s="76">
        <f t="shared" si="0"/>
        <v>0</v>
      </c>
      <c r="G15" s="342"/>
      <c r="H15" s="343"/>
      <c r="I15" s="335">
        <f t="shared" si="1"/>
        <v>0</v>
      </c>
      <c r="J15" s="429"/>
      <c r="K15" s="303"/>
      <c r="L15" s="303"/>
      <c r="M15" s="303"/>
    </row>
    <row r="16" spans="1:13" x14ac:dyDescent="0.25">
      <c r="A16" s="90"/>
      <c r="B16" s="92"/>
      <c r="C16" s="15"/>
      <c r="D16" s="226"/>
      <c r="E16" s="456"/>
      <c r="F16" s="76">
        <f t="shared" si="0"/>
        <v>0</v>
      </c>
      <c r="G16" s="342"/>
      <c r="H16" s="343"/>
      <c r="I16" s="335">
        <f t="shared" si="1"/>
        <v>0</v>
      </c>
      <c r="J16" s="429"/>
      <c r="K16" s="303"/>
      <c r="L16" s="303"/>
      <c r="M16" s="303"/>
    </row>
    <row r="17" spans="1:13" x14ac:dyDescent="0.25">
      <c r="A17" s="92"/>
      <c r="B17" s="92"/>
      <c r="C17" s="15"/>
      <c r="D17" s="226"/>
      <c r="E17" s="456"/>
      <c r="F17" s="76">
        <f t="shared" si="0"/>
        <v>0</v>
      </c>
      <c r="G17" s="342"/>
      <c r="H17" s="343"/>
      <c r="I17" s="335">
        <f t="shared" si="1"/>
        <v>0</v>
      </c>
      <c r="J17" s="429"/>
      <c r="K17" s="303"/>
      <c r="L17" s="303"/>
      <c r="M17" s="303"/>
    </row>
    <row r="18" spans="1:13" x14ac:dyDescent="0.25">
      <c r="A18" s="2"/>
      <c r="B18" s="92"/>
      <c r="C18" s="15"/>
      <c r="D18" s="226"/>
      <c r="E18" s="456"/>
      <c r="F18" s="76">
        <f t="shared" si="0"/>
        <v>0</v>
      </c>
      <c r="G18" s="342"/>
      <c r="H18" s="343"/>
      <c r="I18" s="335">
        <f t="shared" si="1"/>
        <v>0</v>
      </c>
      <c r="J18" s="429"/>
      <c r="K18" s="303"/>
      <c r="L18" s="303"/>
      <c r="M18" s="303"/>
    </row>
    <row r="19" spans="1:13" x14ac:dyDescent="0.25">
      <c r="A19" s="2"/>
      <c r="B19" s="92"/>
      <c r="C19" s="15"/>
      <c r="D19" s="226"/>
      <c r="E19" s="456"/>
      <c r="F19" s="76">
        <f t="shared" si="0"/>
        <v>0</v>
      </c>
      <c r="G19" s="342"/>
      <c r="H19" s="343"/>
      <c r="I19" s="335">
        <f t="shared" si="1"/>
        <v>0</v>
      </c>
      <c r="J19" s="429"/>
      <c r="K19" s="303"/>
      <c r="L19" s="303"/>
      <c r="M19" s="303"/>
    </row>
    <row r="20" spans="1:13" x14ac:dyDescent="0.25">
      <c r="A20" s="2"/>
      <c r="B20" s="92"/>
      <c r="C20" s="15"/>
      <c r="D20" s="226"/>
      <c r="E20" s="456"/>
      <c r="F20" s="76">
        <f t="shared" si="0"/>
        <v>0</v>
      </c>
      <c r="G20" s="342"/>
      <c r="H20" s="343"/>
      <c r="I20" s="335">
        <f t="shared" si="1"/>
        <v>0</v>
      </c>
      <c r="J20" s="429"/>
      <c r="K20" s="303"/>
      <c r="L20" s="303"/>
      <c r="M20" s="303"/>
    </row>
    <row r="21" spans="1:13" x14ac:dyDescent="0.25">
      <c r="A21" s="2"/>
      <c r="B21" s="92"/>
      <c r="C21" s="15"/>
      <c r="D21" s="226"/>
      <c r="E21" s="456"/>
      <c r="F21" s="76">
        <f t="shared" si="0"/>
        <v>0</v>
      </c>
      <c r="G21" s="342"/>
      <c r="H21" s="343"/>
      <c r="I21" s="335">
        <f t="shared" si="1"/>
        <v>0</v>
      </c>
      <c r="J21" s="429"/>
      <c r="K21" s="303"/>
      <c r="L21" s="303"/>
      <c r="M21" s="303"/>
    </row>
    <row r="22" spans="1:13" x14ac:dyDescent="0.25">
      <c r="A22" s="2"/>
      <c r="B22" s="92"/>
      <c r="C22" s="15"/>
      <c r="D22" s="226"/>
      <c r="E22" s="456"/>
      <c r="F22" s="76">
        <f t="shared" si="0"/>
        <v>0</v>
      </c>
      <c r="G22" s="342"/>
      <c r="H22" s="343"/>
      <c r="I22" s="335">
        <f t="shared" si="1"/>
        <v>0</v>
      </c>
      <c r="J22" s="429"/>
      <c r="K22" s="303"/>
      <c r="L22" s="303"/>
      <c r="M22" s="303"/>
    </row>
    <row r="23" spans="1:13" x14ac:dyDescent="0.25">
      <c r="A23" s="2"/>
      <c r="B23" s="92"/>
      <c r="C23" s="15"/>
      <c r="D23" s="226"/>
      <c r="E23" s="456"/>
      <c r="F23" s="76">
        <f t="shared" si="0"/>
        <v>0</v>
      </c>
      <c r="G23" s="342"/>
      <c r="H23" s="343"/>
      <c r="I23" s="87">
        <f t="shared" si="1"/>
        <v>0</v>
      </c>
      <c r="J23" s="298"/>
    </row>
    <row r="24" spans="1:13" x14ac:dyDescent="0.25">
      <c r="A24" s="2"/>
      <c r="B24" s="92"/>
      <c r="C24" s="15"/>
      <c r="D24" s="226">
        <f t="shared" ref="D24:D42" si="2">C24*B24</f>
        <v>0</v>
      </c>
      <c r="E24" s="479"/>
      <c r="F24" s="76">
        <f t="shared" si="0"/>
        <v>0</v>
      </c>
      <c r="G24" s="77"/>
      <c r="H24" s="78"/>
      <c r="I24" s="87">
        <f t="shared" si="1"/>
        <v>0</v>
      </c>
      <c r="J24" s="298"/>
    </row>
    <row r="25" spans="1:13" x14ac:dyDescent="0.25">
      <c r="A25" s="2"/>
      <c r="B25" s="92"/>
      <c r="C25" s="15"/>
      <c r="D25" s="226">
        <f t="shared" si="2"/>
        <v>0</v>
      </c>
      <c r="E25" s="479"/>
      <c r="F25" s="76">
        <f t="shared" si="0"/>
        <v>0</v>
      </c>
      <c r="G25" s="77"/>
      <c r="H25" s="78"/>
      <c r="I25" s="87">
        <f t="shared" si="1"/>
        <v>0</v>
      </c>
      <c r="J25" s="298"/>
    </row>
    <row r="26" spans="1:13" x14ac:dyDescent="0.25">
      <c r="A26" s="2"/>
      <c r="B26" s="92"/>
      <c r="C26" s="15"/>
      <c r="D26" s="226">
        <f t="shared" si="2"/>
        <v>0</v>
      </c>
      <c r="E26" s="479"/>
      <c r="F26" s="76">
        <f t="shared" si="0"/>
        <v>0</v>
      </c>
      <c r="G26" s="77"/>
      <c r="H26" s="78"/>
      <c r="I26" s="87">
        <f t="shared" si="1"/>
        <v>0</v>
      </c>
      <c r="J26" s="298"/>
    </row>
    <row r="27" spans="1:13" x14ac:dyDescent="0.25">
      <c r="A27" s="227"/>
      <c r="B27" s="92"/>
      <c r="C27" s="15"/>
      <c r="D27" s="226">
        <f t="shared" si="2"/>
        <v>0</v>
      </c>
      <c r="E27" s="479"/>
      <c r="F27" s="76">
        <f t="shared" si="0"/>
        <v>0</v>
      </c>
      <c r="G27" s="77"/>
      <c r="H27" s="78"/>
      <c r="I27" s="87">
        <f t="shared" si="1"/>
        <v>0</v>
      </c>
      <c r="J27" s="298"/>
    </row>
    <row r="28" spans="1:13" x14ac:dyDescent="0.25">
      <c r="A28" s="227"/>
      <c r="B28" s="92"/>
      <c r="C28" s="15"/>
      <c r="D28" s="226">
        <f t="shared" si="2"/>
        <v>0</v>
      </c>
      <c r="E28" s="455"/>
      <c r="F28" s="76">
        <f t="shared" si="0"/>
        <v>0</v>
      </c>
      <c r="G28" s="77"/>
      <c r="H28" s="78"/>
      <c r="I28" s="87">
        <f t="shared" si="1"/>
        <v>0</v>
      </c>
      <c r="J28" s="298"/>
    </row>
    <row r="29" spans="1:13" x14ac:dyDescent="0.25">
      <c r="A29" s="227"/>
      <c r="B29" s="92"/>
      <c r="C29" s="340"/>
      <c r="D29" s="226">
        <f t="shared" si="2"/>
        <v>0</v>
      </c>
      <c r="E29" s="461"/>
      <c r="F29" s="341">
        <f t="shared" si="0"/>
        <v>0</v>
      </c>
      <c r="G29" s="342"/>
      <c r="H29" s="343"/>
      <c r="I29" s="335">
        <f t="shared" si="1"/>
        <v>0</v>
      </c>
      <c r="J29" s="298"/>
    </row>
    <row r="30" spans="1:13" x14ac:dyDescent="0.25">
      <c r="A30" s="227"/>
      <c r="B30" s="92"/>
      <c r="C30" s="15"/>
      <c r="D30" s="226">
        <f t="shared" si="2"/>
        <v>0</v>
      </c>
      <c r="E30" s="455"/>
      <c r="F30" s="76">
        <f t="shared" si="0"/>
        <v>0</v>
      </c>
      <c r="G30" s="77"/>
      <c r="H30" s="78"/>
      <c r="I30" s="87">
        <f t="shared" si="1"/>
        <v>0</v>
      </c>
      <c r="J30" s="298"/>
    </row>
    <row r="31" spans="1:13" x14ac:dyDescent="0.25">
      <c r="A31" s="227"/>
      <c r="B31" s="92"/>
      <c r="C31" s="15"/>
      <c r="D31" s="226">
        <f t="shared" si="2"/>
        <v>0</v>
      </c>
      <c r="E31" s="455"/>
      <c r="F31" s="76">
        <f t="shared" si="0"/>
        <v>0</v>
      </c>
      <c r="G31" s="77"/>
      <c r="H31" s="78"/>
      <c r="I31" s="87">
        <f t="shared" si="1"/>
        <v>0</v>
      </c>
      <c r="J31" s="298"/>
    </row>
    <row r="32" spans="1:13" x14ac:dyDescent="0.25">
      <c r="A32" s="2"/>
      <c r="B32" s="92"/>
      <c r="C32" s="15"/>
      <c r="D32" s="226">
        <f t="shared" si="2"/>
        <v>0</v>
      </c>
      <c r="E32" s="455"/>
      <c r="F32" s="76">
        <f t="shared" si="0"/>
        <v>0</v>
      </c>
      <c r="G32" s="77"/>
      <c r="H32" s="78"/>
      <c r="I32" s="87">
        <f t="shared" si="1"/>
        <v>0</v>
      </c>
      <c r="J32" s="298"/>
    </row>
    <row r="33" spans="1:10" x14ac:dyDescent="0.25">
      <c r="A33" s="2"/>
      <c r="B33" s="92"/>
      <c r="C33" s="15"/>
      <c r="D33" s="226">
        <f t="shared" si="2"/>
        <v>0</v>
      </c>
      <c r="E33" s="455"/>
      <c r="F33" s="76">
        <f t="shared" si="0"/>
        <v>0</v>
      </c>
      <c r="G33" s="77"/>
      <c r="H33" s="78"/>
      <c r="I33" s="87">
        <f t="shared" si="1"/>
        <v>0</v>
      </c>
      <c r="J33" s="298"/>
    </row>
    <row r="34" spans="1:10" x14ac:dyDescent="0.25">
      <c r="A34" s="2"/>
      <c r="B34" s="92"/>
      <c r="C34" s="15"/>
      <c r="D34" s="226">
        <f t="shared" si="2"/>
        <v>0</v>
      </c>
      <c r="E34" s="455"/>
      <c r="F34" s="76">
        <f t="shared" si="0"/>
        <v>0</v>
      </c>
      <c r="G34" s="77"/>
      <c r="H34" s="78"/>
      <c r="I34" s="87">
        <f t="shared" si="1"/>
        <v>0</v>
      </c>
      <c r="J34" s="298"/>
    </row>
    <row r="35" spans="1:10" x14ac:dyDescent="0.25">
      <c r="A35" s="2"/>
      <c r="B35" s="92"/>
      <c r="C35" s="15"/>
      <c r="D35" s="226">
        <f t="shared" si="2"/>
        <v>0</v>
      </c>
      <c r="E35" s="456"/>
      <c r="F35" s="76">
        <f t="shared" si="0"/>
        <v>0</v>
      </c>
      <c r="G35" s="77"/>
      <c r="H35" s="78"/>
      <c r="I35" s="87">
        <f t="shared" si="1"/>
        <v>0</v>
      </c>
      <c r="J35" s="298"/>
    </row>
    <row r="36" spans="1:10" x14ac:dyDescent="0.25">
      <c r="A36" s="2"/>
      <c r="B36" s="92"/>
      <c r="C36" s="15"/>
      <c r="D36" s="226">
        <f t="shared" si="2"/>
        <v>0</v>
      </c>
      <c r="E36" s="456"/>
      <c r="F36" s="76">
        <f t="shared" si="0"/>
        <v>0</v>
      </c>
      <c r="G36" s="77"/>
      <c r="H36" s="78"/>
      <c r="I36" s="87">
        <f t="shared" si="1"/>
        <v>0</v>
      </c>
      <c r="J36" s="298"/>
    </row>
    <row r="37" spans="1:10" x14ac:dyDescent="0.25">
      <c r="A37" s="2"/>
      <c r="B37" s="92"/>
      <c r="C37" s="15"/>
      <c r="D37" s="226">
        <f t="shared" si="2"/>
        <v>0</v>
      </c>
      <c r="E37" s="456"/>
      <c r="F37" s="76">
        <f t="shared" si="0"/>
        <v>0</v>
      </c>
      <c r="G37" s="77"/>
      <c r="H37" s="78"/>
      <c r="I37" s="87">
        <f t="shared" si="1"/>
        <v>0</v>
      </c>
      <c r="J37" s="298"/>
    </row>
    <row r="38" spans="1:10" x14ac:dyDescent="0.25">
      <c r="A38" s="2"/>
      <c r="B38" s="92"/>
      <c r="C38" s="15"/>
      <c r="D38" s="226">
        <f t="shared" si="2"/>
        <v>0</v>
      </c>
      <c r="E38" s="456"/>
      <c r="F38" s="76">
        <f t="shared" si="0"/>
        <v>0</v>
      </c>
      <c r="G38" s="77"/>
      <c r="H38" s="78"/>
      <c r="I38" s="87">
        <f t="shared" si="1"/>
        <v>0</v>
      </c>
      <c r="J38" s="298"/>
    </row>
    <row r="39" spans="1:10" x14ac:dyDescent="0.25">
      <c r="A39" s="2"/>
      <c r="B39" s="92"/>
      <c r="C39" s="15"/>
      <c r="D39" s="226">
        <f t="shared" si="2"/>
        <v>0</v>
      </c>
      <c r="E39" s="456"/>
      <c r="F39" s="76">
        <f t="shared" si="0"/>
        <v>0</v>
      </c>
      <c r="G39" s="77"/>
      <c r="H39" s="78"/>
      <c r="I39" s="87">
        <f t="shared" si="1"/>
        <v>0</v>
      </c>
      <c r="J39" s="298"/>
    </row>
    <row r="40" spans="1:10" x14ac:dyDescent="0.25">
      <c r="A40" s="2"/>
      <c r="B40" s="92"/>
      <c r="C40" s="15"/>
      <c r="D40" s="226">
        <f t="shared" si="2"/>
        <v>0</v>
      </c>
      <c r="E40" s="456"/>
      <c r="F40" s="76">
        <f t="shared" si="0"/>
        <v>0</v>
      </c>
      <c r="G40" s="77"/>
      <c r="H40" s="78"/>
      <c r="I40" s="87">
        <f t="shared" si="1"/>
        <v>0</v>
      </c>
      <c r="J40" s="298"/>
    </row>
    <row r="41" spans="1:10" x14ac:dyDescent="0.25">
      <c r="A41" s="2"/>
      <c r="B41" s="92"/>
      <c r="C41" s="15"/>
      <c r="D41" s="226">
        <f t="shared" si="2"/>
        <v>0</v>
      </c>
      <c r="E41" s="456"/>
      <c r="F41" s="76">
        <f t="shared" si="0"/>
        <v>0</v>
      </c>
      <c r="G41" s="77"/>
      <c r="H41" s="78"/>
      <c r="I41" s="87">
        <f t="shared" si="1"/>
        <v>0</v>
      </c>
      <c r="J41" s="298"/>
    </row>
    <row r="42" spans="1:10" ht="15.75" thickBot="1" x14ac:dyDescent="0.3">
      <c r="A42" s="2"/>
      <c r="B42" s="92"/>
      <c r="C42" s="15"/>
      <c r="D42" s="226">
        <f t="shared" si="2"/>
        <v>0</v>
      </c>
      <c r="E42" s="456"/>
      <c r="F42" s="76">
        <f t="shared" si="0"/>
        <v>0</v>
      </c>
      <c r="G42" s="77"/>
      <c r="H42" s="78"/>
      <c r="I42" s="87">
        <f t="shared" si="1"/>
        <v>0</v>
      </c>
      <c r="J42" s="299"/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0</v>
      </c>
    </row>
  </sheetData>
  <mergeCells count="4">
    <mergeCell ref="A1:G1"/>
    <mergeCell ref="I6:I7"/>
    <mergeCell ref="J6:J7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H16" sqref="H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895" t="s">
        <v>87</v>
      </c>
      <c r="C4" s="112"/>
      <c r="D4" s="151"/>
      <c r="E4" s="95"/>
      <c r="F4" s="81"/>
      <c r="G4" s="650"/>
    </row>
    <row r="5" spans="1:10" x14ac:dyDescent="0.25">
      <c r="A5" s="84" t="s">
        <v>86</v>
      </c>
      <c r="B5" s="896"/>
      <c r="C5" s="112"/>
      <c r="D5" s="151"/>
      <c r="E5" s="95"/>
      <c r="F5" s="81"/>
      <c r="G5" s="49">
        <f>F34</f>
        <v>0</v>
      </c>
      <c r="H5" s="154">
        <f>E5-G5+E4+E6+E7+E8</f>
        <v>0</v>
      </c>
    </row>
    <row r="6" spans="1:10" x14ac:dyDescent="0.25">
      <c r="C6" s="112"/>
      <c r="D6" s="151"/>
      <c r="E6" s="84"/>
      <c r="F6" s="81"/>
      <c r="G6" s="81"/>
    </row>
    <row r="7" spans="1:10" x14ac:dyDescent="0.25">
      <c r="C7" s="112"/>
      <c r="D7" s="151"/>
      <c r="E7" s="115"/>
      <c r="F7" s="81"/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71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I9" s="721" t="s">
        <v>131</v>
      </c>
    </row>
    <row r="10" spans="1:10" ht="15.75" thickTop="1" x14ac:dyDescent="0.25">
      <c r="A10" s="61"/>
      <c r="B10" s="369">
        <f>F4+F5+F6+F7+F8-C10</f>
        <v>0</v>
      </c>
      <c r="C10" s="15"/>
      <c r="D10" s="14"/>
      <c r="E10" s="455"/>
      <c r="F10" s="359">
        <f>D10</f>
        <v>0</v>
      </c>
      <c r="G10" s="442"/>
      <c r="H10" s="343"/>
      <c r="I10" s="48">
        <f>E6+E5+E4-F10+E7+E8</f>
        <v>0</v>
      </c>
    </row>
    <row r="11" spans="1:10" x14ac:dyDescent="0.25">
      <c r="A11" s="84"/>
      <c r="B11" s="719">
        <f>B10-C11</f>
        <v>0</v>
      </c>
      <c r="C11" s="629"/>
      <c r="D11" s="677"/>
      <c r="E11" s="727"/>
      <c r="F11" s="630">
        <f t="shared" ref="F11:F30" si="0">D11</f>
        <v>0</v>
      </c>
      <c r="G11" s="678"/>
      <c r="H11" s="679"/>
      <c r="I11" s="339">
        <f>I10-F11</f>
        <v>0</v>
      </c>
      <c r="J11" s="303"/>
    </row>
    <row r="12" spans="1:10" x14ac:dyDescent="0.25">
      <c r="A12" s="84"/>
      <c r="B12" s="719">
        <f t="shared" ref="B12:B30" si="1">B11-C12</f>
        <v>0</v>
      </c>
      <c r="C12" s="629"/>
      <c r="D12" s="677"/>
      <c r="E12" s="727"/>
      <c r="F12" s="630">
        <f t="shared" si="0"/>
        <v>0</v>
      </c>
      <c r="G12" s="678"/>
      <c r="H12" s="679"/>
      <c r="I12" s="339">
        <f t="shared" ref="I12:I30" si="2">I11-F12</f>
        <v>0</v>
      </c>
      <c r="J12" s="303"/>
    </row>
    <row r="13" spans="1:10" x14ac:dyDescent="0.25">
      <c r="A13" s="61"/>
      <c r="B13" s="719">
        <f t="shared" si="1"/>
        <v>0</v>
      </c>
      <c r="C13" s="629"/>
      <c r="D13" s="677"/>
      <c r="E13" s="727"/>
      <c r="F13" s="630">
        <f t="shared" si="0"/>
        <v>0</v>
      </c>
      <c r="G13" s="678"/>
      <c r="H13" s="679"/>
      <c r="I13" s="339">
        <f t="shared" si="2"/>
        <v>0</v>
      </c>
      <c r="J13" s="303"/>
    </row>
    <row r="14" spans="1:10" x14ac:dyDescent="0.25">
      <c r="A14" s="84"/>
      <c r="B14" s="719">
        <f t="shared" si="1"/>
        <v>0</v>
      </c>
      <c r="C14" s="629"/>
      <c r="D14" s="677"/>
      <c r="E14" s="727"/>
      <c r="F14" s="630">
        <f t="shared" si="0"/>
        <v>0</v>
      </c>
      <c r="G14" s="678"/>
      <c r="H14" s="679"/>
      <c r="I14" s="339">
        <f t="shared" si="2"/>
        <v>0</v>
      </c>
      <c r="J14" s="303"/>
    </row>
    <row r="15" spans="1:10" x14ac:dyDescent="0.25">
      <c r="A15" s="84"/>
      <c r="B15" s="719">
        <f t="shared" si="1"/>
        <v>0</v>
      </c>
      <c r="C15" s="629"/>
      <c r="D15" s="677"/>
      <c r="E15" s="727"/>
      <c r="F15" s="630">
        <f t="shared" si="0"/>
        <v>0</v>
      </c>
      <c r="G15" s="678"/>
      <c r="H15" s="679"/>
      <c r="I15" s="339">
        <f t="shared" si="2"/>
        <v>0</v>
      </c>
    </row>
    <row r="16" spans="1:10" x14ac:dyDescent="0.25">
      <c r="B16" s="719">
        <f t="shared" si="1"/>
        <v>0</v>
      </c>
      <c r="C16" s="629"/>
      <c r="D16" s="677"/>
      <c r="E16" s="727"/>
      <c r="F16" s="630">
        <f t="shared" si="0"/>
        <v>0</v>
      </c>
      <c r="G16" s="678"/>
      <c r="H16" s="679"/>
      <c r="I16" s="339">
        <f t="shared" si="2"/>
        <v>0</v>
      </c>
    </row>
    <row r="17" spans="2:9" x14ac:dyDescent="0.25">
      <c r="B17" s="719">
        <f t="shared" si="1"/>
        <v>0</v>
      </c>
      <c r="C17" s="629"/>
      <c r="D17" s="677"/>
      <c r="E17" s="727"/>
      <c r="F17" s="630">
        <f t="shared" si="0"/>
        <v>0</v>
      </c>
      <c r="G17" s="678"/>
      <c r="H17" s="679"/>
      <c r="I17" s="339">
        <f t="shared" si="2"/>
        <v>0</v>
      </c>
    </row>
    <row r="18" spans="2:9" x14ac:dyDescent="0.25">
      <c r="B18" s="719">
        <f t="shared" si="1"/>
        <v>0</v>
      </c>
      <c r="C18" s="629"/>
      <c r="D18" s="677"/>
      <c r="E18" s="728"/>
      <c r="F18" s="630">
        <f t="shared" si="0"/>
        <v>0</v>
      </c>
      <c r="G18" s="678"/>
      <c r="H18" s="679"/>
      <c r="I18" s="339">
        <f t="shared" si="2"/>
        <v>0</v>
      </c>
    </row>
    <row r="19" spans="2:9" x14ac:dyDescent="0.25">
      <c r="B19" s="719">
        <f t="shared" si="1"/>
        <v>0</v>
      </c>
      <c r="C19" s="629"/>
      <c r="D19" s="677"/>
      <c r="E19" s="728"/>
      <c r="F19" s="630">
        <f t="shared" si="0"/>
        <v>0</v>
      </c>
      <c r="G19" s="678"/>
      <c r="H19" s="679"/>
      <c r="I19" s="339">
        <f t="shared" si="2"/>
        <v>0</v>
      </c>
    </row>
    <row r="20" spans="2:9" x14ac:dyDescent="0.25">
      <c r="B20" s="719">
        <f t="shared" si="1"/>
        <v>0</v>
      </c>
      <c r="C20" s="629"/>
      <c r="D20" s="677"/>
      <c r="E20" s="728"/>
      <c r="F20" s="630">
        <f t="shared" si="0"/>
        <v>0</v>
      </c>
      <c r="G20" s="631"/>
      <c r="H20" s="709"/>
      <c r="I20" s="48">
        <f t="shared" si="2"/>
        <v>0</v>
      </c>
    </row>
    <row r="21" spans="2:9" x14ac:dyDescent="0.25">
      <c r="B21" s="719">
        <f t="shared" si="1"/>
        <v>0</v>
      </c>
      <c r="C21" s="629"/>
      <c r="D21" s="677"/>
      <c r="E21" s="728"/>
      <c r="F21" s="630">
        <f t="shared" si="0"/>
        <v>0</v>
      </c>
      <c r="G21" s="631"/>
      <c r="H21" s="709"/>
      <c r="I21" s="48">
        <f t="shared" si="2"/>
        <v>0</v>
      </c>
    </row>
    <row r="22" spans="2:9" x14ac:dyDescent="0.25">
      <c r="B22" s="719">
        <f t="shared" si="1"/>
        <v>0</v>
      </c>
      <c r="C22" s="629"/>
      <c r="D22" s="677"/>
      <c r="E22" s="728"/>
      <c r="F22" s="630">
        <f t="shared" si="0"/>
        <v>0</v>
      </c>
      <c r="G22" s="631"/>
      <c r="H22" s="709"/>
      <c r="I22" s="48">
        <f t="shared" si="2"/>
        <v>0</v>
      </c>
    </row>
    <row r="23" spans="2:9" x14ac:dyDescent="0.25">
      <c r="B23" s="719">
        <f t="shared" si="1"/>
        <v>0</v>
      </c>
      <c r="C23" s="629"/>
      <c r="D23" s="677"/>
      <c r="E23" s="728"/>
      <c r="F23" s="630">
        <f t="shared" si="0"/>
        <v>0</v>
      </c>
      <c r="G23" s="631"/>
      <c r="H23" s="709"/>
      <c r="I23" s="48">
        <f t="shared" si="2"/>
        <v>0</v>
      </c>
    </row>
    <row r="24" spans="2:9" x14ac:dyDescent="0.25">
      <c r="B24" s="719">
        <f t="shared" si="1"/>
        <v>0</v>
      </c>
      <c r="C24" s="629"/>
      <c r="D24" s="677"/>
      <c r="E24" s="728"/>
      <c r="F24" s="630">
        <f t="shared" si="0"/>
        <v>0</v>
      </c>
      <c r="G24" s="631"/>
      <c r="H24" s="709"/>
      <c r="I24" s="48">
        <f t="shared" si="2"/>
        <v>0</v>
      </c>
    </row>
    <row r="25" spans="2:9" x14ac:dyDescent="0.25">
      <c r="B25" s="719">
        <f t="shared" si="1"/>
        <v>0</v>
      </c>
      <c r="C25" s="629"/>
      <c r="D25" s="677"/>
      <c r="E25" s="728"/>
      <c r="F25" s="630">
        <f t="shared" si="0"/>
        <v>0</v>
      </c>
      <c r="G25" s="631"/>
      <c r="H25" s="709"/>
      <c r="I25" s="48">
        <f t="shared" si="2"/>
        <v>0</v>
      </c>
    </row>
    <row r="26" spans="2:9" x14ac:dyDescent="0.25">
      <c r="B26" s="719">
        <f t="shared" si="1"/>
        <v>0</v>
      </c>
      <c r="C26" s="629"/>
      <c r="D26" s="677"/>
      <c r="E26" s="728"/>
      <c r="F26" s="630">
        <f t="shared" si="0"/>
        <v>0</v>
      </c>
      <c r="G26" s="631"/>
      <c r="H26" s="709"/>
      <c r="I26" s="48">
        <f t="shared" si="2"/>
        <v>0</v>
      </c>
    </row>
    <row r="27" spans="2:9" x14ac:dyDescent="0.25">
      <c r="B27" s="719">
        <f t="shared" si="1"/>
        <v>0</v>
      </c>
      <c r="C27" s="629"/>
      <c r="D27" s="677"/>
      <c r="E27" s="728"/>
      <c r="F27" s="630">
        <f t="shared" si="0"/>
        <v>0</v>
      </c>
      <c r="G27" s="631"/>
      <c r="H27" s="709"/>
      <c r="I27" s="48">
        <f t="shared" si="2"/>
        <v>0</v>
      </c>
    </row>
    <row r="28" spans="2:9" x14ac:dyDescent="0.25">
      <c r="B28" s="719">
        <f t="shared" si="1"/>
        <v>0</v>
      </c>
      <c r="C28" s="629"/>
      <c r="D28" s="677"/>
      <c r="E28" s="728"/>
      <c r="F28" s="630">
        <f t="shared" si="0"/>
        <v>0</v>
      </c>
      <c r="G28" s="631"/>
      <c r="H28" s="709"/>
      <c r="I28" s="48">
        <f t="shared" si="2"/>
        <v>0</v>
      </c>
    </row>
    <row r="29" spans="2:9" x14ac:dyDescent="0.25">
      <c r="B29" s="719">
        <f t="shared" si="1"/>
        <v>0</v>
      </c>
      <c r="C29" s="629"/>
      <c r="D29" s="677"/>
      <c r="E29" s="728"/>
      <c r="F29" s="630">
        <f t="shared" si="0"/>
        <v>0</v>
      </c>
      <c r="G29" s="631"/>
      <c r="H29" s="709"/>
      <c r="I29" s="48">
        <f t="shared" si="2"/>
        <v>0</v>
      </c>
    </row>
    <row r="30" spans="2:9" x14ac:dyDescent="0.25">
      <c r="B30" s="719">
        <f t="shared" si="1"/>
        <v>0</v>
      </c>
      <c r="C30" s="629"/>
      <c r="D30" s="677"/>
      <c r="E30" s="728"/>
      <c r="F30" s="630">
        <f t="shared" si="0"/>
        <v>0</v>
      </c>
      <c r="G30" s="631"/>
      <c r="H30" s="709"/>
      <c r="I30" s="48">
        <f t="shared" si="2"/>
        <v>0</v>
      </c>
    </row>
    <row r="31" spans="2:9" x14ac:dyDescent="0.25">
      <c r="B31" s="720"/>
      <c r="C31" s="629"/>
      <c r="D31" s="677"/>
      <c r="E31" s="710"/>
      <c r="F31" s="677"/>
      <c r="G31" s="711"/>
      <c r="H31" s="709"/>
    </row>
    <row r="32" spans="2:9" x14ac:dyDescent="0.25">
      <c r="B32" s="720"/>
      <c r="C32" s="629"/>
      <c r="D32" s="677"/>
      <c r="E32" s="712"/>
      <c r="F32" s="677"/>
      <c r="G32" s="712"/>
      <c r="H32" s="712"/>
    </row>
    <row r="33" spans="1:9" ht="15.75" thickBot="1" x14ac:dyDescent="0.3">
      <c r="B33" s="82"/>
      <c r="C33" s="632"/>
      <c r="D33" s="713"/>
      <c r="E33" s="714"/>
      <c r="F33" s="713"/>
      <c r="G33" s="715"/>
      <c r="H33" s="715"/>
      <c r="I33" s="24"/>
    </row>
    <row r="34" spans="1:9" ht="16.5" thickTop="1" thickBot="1" x14ac:dyDescent="0.3">
      <c r="A34" s="84"/>
      <c r="B34" s="84"/>
      <c r="C34" s="84"/>
      <c r="D34" s="115">
        <f>SUM(D10:D33)</f>
        <v>0</v>
      </c>
      <c r="E34" s="84"/>
      <c r="F34" s="115">
        <f>SUM(F10:F33)</f>
        <v>0</v>
      </c>
      <c r="G34" s="84"/>
      <c r="H34" s="84"/>
    </row>
    <row r="35" spans="1:9" x14ac:dyDescent="0.25">
      <c r="A35" s="84"/>
      <c r="B35" s="84"/>
      <c r="C35" s="84"/>
      <c r="D35" s="646" t="s">
        <v>21</v>
      </c>
      <c r="E35" s="647"/>
      <c r="F35" s="157">
        <f>E6+E5+E4-F34</f>
        <v>0</v>
      </c>
      <c r="G35" s="84"/>
      <c r="H35" s="84"/>
    </row>
    <row r="36" spans="1:9" ht="15.75" thickBot="1" x14ac:dyDescent="0.3">
      <c r="A36" s="84"/>
      <c r="B36" s="84"/>
      <c r="C36" s="84"/>
      <c r="D36" s="648" t="s">
        <v>4</v>
      </c>
      <c r="E36" s="649"/>
      <c r="F36" s="50">
        <f>F5+F4-C10+F6+F7</f>
        <v>0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H14" sqref="H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857" t="s">
        <v>99</v>
      </c>
      <c r="B1" s="857"/>
      <c r="C1" s="857"/>
      <c r="D1" s="857"/>
      <c r="E1" s="857"/>
      <c r="F1" s="857"/>
      <c r="G1" s="857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897" t="s">
        <v>100</v>
      </c>
      <c r="F4" s="81"/>
      <c r="G4" s="612"/>
    </row>
    <row r="5" spans="1:8" x14ac:dyDescent="0.25">
      <c r="A5" s="84" t="s">
        <v>93</v>
      </c>
      <c r="B5" s="898"/>
      <c r="C5" s="112"/>
      <c r="D5" s="151"/>
      <c r="E5" s="95"/>
      <c r="F5" s="81"/>
      <c r="G5" s="49">
        <f>F32</f>
        <v>0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>
        <v>1</v>
      </c>
      <c r="D8" s="14"/>
      <c r="E8" s="88"/>
      <c r="F8" s="359">
        <f t="shared" ref="F8:F28" si="0">D8</f>
        <v>0</v>
      </c>
      <c r="G8" s="442"/>
      <c r="H8" s="343"/>
    </row>
    <row r="9" spans="1:8" x14ac:dyDescent="0.25">
      <c r="A9" s="84"/>
      <c r="B9" s="2"/>
      <c r="C9" s="15">
        <v>2</v>
      </c>
      <c r="D9" s="14"/>
      <c r="E9" s="88"/>
      <c r="F9" s="359">
        <f t="shared" si="0"/>
        <v>0</v>
      </c>
      <c r="G9" s="442"/>
      <c r="H9" s="708"/>
    </row>
    <row r="10" spans="1:8" x14ac:dyDescent="0.25">
      <c r="A10" s="84"/>
      <c r="B10" s="2"/>
      <c r="C10" s="15">
        <v>3</v>
      </c>
      <c r="D10" s="14"/>
      <c r="E10" s="88"/>
      <c r="F10" s="359">
        <f t="shared" si="0"/>
        <v>0</v>
      </c>
      <c r="G10" s="442"/>
      <c r="H10" s="708"/>
    </row>
    <row r="11" spans="1:8" x14ac:dyDescent="0.25">
      <c r="A11" s="61"/>
      <c r="B11" s="2"/>
      <c r="C11" s="15">
        <v>4</v>
      </c>
      <c r="D11" s="14"/>
      <c r="E11" s="88"/>
      <c r="F11" s="359">
        <f t="shared" si="0"/>
        <v>0</v>
      </c>
      <c r="G11" s="442"/>
      <c r="H11" s="708"/>
    </row>
    <row r="12" spans="1:8" x14ac:dyDescent="0.25">
      <c r="A12" s="84"/>
      <c r="B12" s="2"/>
      <c r="C12" s="15">
        <v>5</v>
      </c>
      <c r="D12" s="14"/>
      <c r="E12" s="88"/>
      <c r="F12" s="359">
        <f t="shared" si="0"/>
        <v>0</v>
      </c>
      <c r="G12" s="442"/>
      <c r="H12" s="708"/>
    </row>
    <row r="13" spans="1:8" x14ac:dyDescent="0.25">
      <c r="A13" s="84"/>
      <c r="B13" s="2"/>
      <c r="C13" s="15">
        <v>6</v>
      </c>
      <c r="D13" s="14"/>
      <c r="E13" s="88"/>
      <c r="F13" s="359">
        <f t="shared" si="0"/>
        <v>0</v>
      </c>
      <c r="G13" s="442"/>
      <c r="H13" s="708"/>
    </row>
    <row r="14" spans="1:8" x14ac:dyDescent="0.25">
      <c r="B14" s="2"/>
      <c r="C14" s="15">
        <v>7</v>
      </c>
      <c r="D14" s="14"/>
      <c r="E14" s="88"/>
      <c r="F14" s="359">
        <f t="shared" si="0"/>
        <v>0</v>
      </c>
      <c r="G14" s="442"/>
      <c r="H14" s="708"/>
    </row>
    <row r="15" spans="1:8" x14ac:dyDescent="0.25">
      <c r="B15" s="2"/>
      <c r="C15" s="15">
        <v>8</v>
      </c>
      <c r="D15" s="14"/>
      <c r="E15" s="88"/>
      <c r="F15" s="359">
        <f t="shared" si="0"/>
        <v>0</v>
      </c>
      <c r="G15" s="104"/>
      <c r="H15" s="17"/>
    </row>
    <row r="16" spans="1:8" x14ac:dyDescent="0.25">
      <c r="B16" s="2"/>
      <c r="C16" s="15">
        <v>9</v>
      </c>
      <c r="D16" s="14"/>
      <c r="E16" s="13"/>
      <c r="F16" s="359">
        <f t="shared" si="0"/>
        <v>0</v>
      </c>
      <c r="G16" s="104"/>
      <c r="H16" s="17"/>
    </row>
    <row r="17" spans="1:8" x14ac:dyDescent="0.25">
      <c r="B17" s="2"/>
      <c r="C17" s="15">
        <v>10</v>
      </c>
      <c r="D17" s="6"/>
      <c r="E17" s="13"/>
      <c r="F17" s="359">
        <f t="shared" si="0"/>
        <v>0</v>
      </c>
      <c r="G17" s="104"/>
      <c r="H17" s="17"/>
    </row>
    <row r="18" spans="1:8" x14ac:dyDescent="0.25">
      <c r="B18" s="2"/>
      <c r="C18" s="15">
        <v>11</v>
      </c>
      <c r="D18" s="14"/>
      <c r="E18" s="13"/>
      <c r="F18" s="359">
        <f t="shared" si="0"/>
        <v>0</v>
      </c>
      <c r="G18" s="104"/>
      <c r="H18" s="17"/>
    </row>
    <row r="19" spans="1:8" x14ac:dyDescent="0.25">
      <c r="B19" s="2"/>
      <c r="C19" s="15">
        <v>12</v>
      </c>
      <c r="D19" s="14"/>
      <c r="E19" s="13"/>
      <c r="F19" s="359">
        <f t="shared" si="0"/>
        <v>0</v>
      </c>
      <c r="G19" s="104"/>
      <c r="H19" s="17"/>
    </row>
    <row r="20" spans="1:8" x14ac:dyDescent="0.25">
      <c r="B20" s="2"/>
      <c r="C20" s="15">
        <v>13</v>
      </c>
      <c r="D20" s="14"/>
      <c r="E20" s="13"/>
      <c r="F20" s="359">
        <f t="shared" si="0"/>
        <v>0</v>
      </c>
      <c r="G20" s="104"/>
      <c r="H20" s="17"/>
    </row>
    <row r="21" spans="1:8" x14ac:dyDescent="0.25">
      <c r="B21" s="2"/>
      <c r="C21" s="15">
        <v>14</v>
      </c>
      <c r="D21" s="14"/>
      <c r="E21" s="13"/>
      <c r="F21" s="359">
        <f t="shared" si="0"/>
        <v>0</v>
      </c>
      <c r="G21" s="104"/>
      <c r="H21" s="17"/>
    </row>
    <row r="22" spans="1:8" x14ac:dyDescent="0.25">
      <c r="B22" s="2"/>
      <c r="C22" s="15">
        <v>15</v>
      </c>
      <c r="D22" s="14"/>
      <c r="E22" s="13"/>
      <c r="F22" s="359">
        <f t="shared" si="0"/>
        <v>0</v>
      </c>
      <c r="G22" s="104"/>
      <c r="H22" s="17"/>
    </row>
    <row r="23" spans="1:8" x14ac:dyDescent="0.25">
      <c r="B23" s="2"/>
      <c r="C23" s="15">
        <v>16</v>
      </c>
      <c r="D23" s="14"/>
      <c r="E23" s="13"/>
      <c r="F23" s="359">
        <f t="shared" si="0"/>
        <v>0</v>
      </c>
      <c r="G23" s="104"/>
      <c r="H23" s="17"/>
    </row>
    <row r="24" spans="1:8" x14ac:dyDescent="0.25">
      <c r="B24" s="2"/>
      <c r="C24" s="15">
        <v>17</v>
      </c>
      <c r="D24" s="14"/>
      <c r="E24" s="13"/>
      <c r="F24" s="359">
        <f t="shared" si="0"/>
        <v>0</v>
      </c>
      <c r="G24" s="104"/>
      <c r="H24" s="17"/>
    </row>
    <row r="25" spans="1:8" x14ac:dyDescent="0.25">
      <c r="B25" s="2"/>
      <c r="C25" s="15">
        <v>18</v>
      </c>
      <c r="D25" s="14"/>
      <c r="E25" s="13"/>
      <c r="F25" s="359">
        <f t="shared" si="0"/>
        <v>0</v>
      </c>
      <c r="G25" s="104"/>
      <c r="H25" s="17"/>
    </row>
    <row r="26" spans="1:8" x14ac:dyDescent="0.25">
      <c r="B26" s="119"/>
      <c r="C26" s="15">
        <v>19</v>
      </c>
      <c r="D26" s="14"/>
      <c r="E26" s="13"/>
      <c r="F26" s="359">
        <f t="shared" si="0"/>
        <v>0</v>
      </c>
      <c r="G26" s="104"/>
      <c r="H26" s="17"/>
    </row>
    <row r="27" spans="1:8" x14ac:dyDescent="0.25">
      <c r="B27" s="116"/>
      <c r="C27" s="15">
        <v>20</v>
      </c>
      <c r="D27" s="14"/>
      <c r="E27" s="13"/>
      <c r="F27" s="359">
        <f t="shared" si="0"/>
        <v>0</v>
      </c>
      <c r="G27" s="104"/>
      <c r="H27" s="17"/>
    </row>
    <row r="28" spans="1:8" x14ac:dyDescent="0.25">
      <c r="B28" s="2"/>
      <c r="C28" s="15">
        <v>21</v>
      </c>
      <c r="D28" s="14"/>
      <c r="E28" s="13"/>
      <c r="F28" s="359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0</v>
      </c>
      <c r="E32" s="84"/>
      <c r="F32" s="115">
        <f>SUM(F8:F31)</f>
        <v>0</v>
      </c>
      <c r="G32" s="84"/>
      <c r="H32" s="84"/>
    </row>
    <row r="33" spans="1:8" x14ac:dyDescent="0.25">
      <c r="A33" s="84"/>
      <c r="B33" s="84"/>
      <c r="C33" s="84"/>
      <c r="D33" s="608" t="s">
        <v>21</v>
      </c>
      <c r="E33" s="609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610" t="s">
        <v>4</v>
      </c>
      <c r="E34" s="611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B10" workbookViewId="0">
      <selection activeCell="C21" sqref="C2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862" t="s">
        <v>78</v>
      </c>
      <c r="B1" s="862"/>
      <c r="C1" s="862"/>
      <c r="D1" s="862"/>
      <c r="E1" s="862"/>
      <c r="F1" s="862"/>
      <c r="G1" s="8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03"/>
      <c r="B4" s="403"/>
      <c r="C4" s="485">
        <v>18161.3</v>
      </c>
      <c r="D4" s="311" t="s">
        <v>3</v>
      </c>
      <c r="E4" s="426"/>
      <c r="F4" s="306"/>
      <c r="G4" s="81"/>
    </row>
    <row r="5" spans="1:10" ht="15" customHeight="1" x14ac:dyDescent="0.25">
      <c r="A5" s="849" t="s">
        <v>61</v>
      </c>
      <c r="B5" s="863" t="s">
        <v>62</v>
      </c>
      <c r="C5" s="307">
        <v>48.5</v>
      </c>
      <c r="D5" s="311">
        <v>43808</v>
      </c>
      <c r="E5" s="426">
        <v>18137.12</v>
      </c>
      <c r="F5" s="306">
        <v>880</v>
      </c>
      <c r="G5" s="339">
        <f>F55</f>
        <v>13395.25</v>
      </c>
      <c r="H5" s="7">
        <f>E5-G5+E4+E6+E7</f>
        <v>4741.869999999999</v>
      </c>
    </row>
    <row r="6" spans="1:10" ht="15.75" thickBot="1" x14ac:dyDescent="0.3">
      <c r="A6" s="849"/>
      <c r="B6" s="863"/>
      <c r="C6" s="307"/>
      <c r="D6" s="352"/>
      <c r="E6" s="353"/>
      <c r="F6" s="306"/>
      <c r="G6" s="303"/>
    </row>
    <row r="7" spans="1:10" ht="15.75" thickBot="1" x14ac:dyDescent="0.3">
      <c r="A7" s="303"/>
      <c r="B7" s="306"/>
      <c r="C7" s="307"/>
      <c r="D7" s="352"/>
      <c r="E7" s="353"/>
      <c r="F7" s="306"/>
      <c r="I7" s="483"/>
      <c r="J7" s="482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84" t="s">
        <v>77</v>
      </c>
      <c r="J8" s="482"/>
    </row>
    <row r="9" spans="1:10" ht="15.75" thickTop="1" x14ac:dyDescent="0.25">
      <c r="A9" s="61" t="s">
        <v>32</v>
      </c>
      <c r="B9" s="239">
        <f>F4+F5+F6+F7-C9</f>
        <v>860</v>
      </c>
      <c r="C9" s="15">
        <v>20</v>
      </c>
      <c r="D9" s="76">
        <v>420.5</v>
      </c>
      <c r="E9" s="456">
        <v>43809</v>
      </c>
      <c r="F9" s="76">
        <f t="shared" ref="F9:F54" si="0">D9</f>
        <v>420.5</v>
      </c>
      <c r="G9" s="342" t="s">
        <v>63</v>
      </c>
      <c r="H9" s="343">
        <v>60</v>
      </c>
      <c r="I9" s="87">
        <f>E6+E5+E4-F9+E7</f>
        <v>17716.62</v>
      </c>
      <c r="J9" s="140"/>
    </row>
    <row r="10" spans="1:10" x14ac:dyDescent="0.25">
      <c r="A10" s="472" t="s">
        <v>65</v>
      </c>
      <c r="B10" s="239">
        <f>B9-C10</f>
        <v>420</v>
      </c>
      <c r="C10" s="470">
        <v>440</v>
      </c>
      <c r="D10" s="471">
        <v>8994.83</v>
      </c>
      <c r="E10" s="456">
        <v>43809</v>
      </c>
      <c r="F10" s="76">
        <f t="shared" si="0"/>
        <v>8994.83</v>
      </c>
      <c r="G10" s="342" t="s">
        <v>64</v>
      </c>
      <c r="H10" s="343">
        <v>48.5</v>
      </c>
      <c r="I10" s="87">
        <f>I9-F10</f>
        <v>8721.7899999999991</v>
      </c>
      <c r="J10" s="140"/>
    </row>
    <row r="11" spans="1:10" x14ac:dyDescent="0.25">
      <c r="A11" s="12"/>
      <c r="B11" s="239">
        <f t="shared" ref="B11:B53" si="1">B10-C11</f>
        <v>415</v>
      </c>
      <c r="C11" s="15">
        <v>5</v>
      </c>
      <c r="D11" s="76">
        <v>108.24</v>
      </c>
      <c r="E11" s="456">
        <v>43811</v>
      </c>
      <c r="F11" s="76">
        <f t="shared" si="0"/>
        <v>108.24</v>
      </c>
      <c r="G11" s="342" t="s">
        <v>66</v>
      </c>
      <c r="H11" s="343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39">
        <f t="shared" si="1"/>
        <v>400</v>
      </c>
      <c r="C12" s="15">
        <v>15</v>
      </c>
      <c r="D12" s="76">
        <v>317.29000000000002</v>
      </c>
      <c r="E12" s="456">
        <v>43812</v>
      </c>
      <c r="F12" s="76">
        <f t="shared" si="0"/>
        <v>317.29000000000002</v>
      </c>
      <c r="G12" s="342" t="s">
        <v>67</v>
      </c>
      <c r="H12" s="343">
        <v>60</v>
      </c>
      <c r="I12" s="87">
        <f t="shared" si="2"/>
        <v>8296.2599999999984</v>
      </c>
      <c r="J12" s="140"/>
    </row>
    <row r="13" spans="1:10" x14ac:dyDescent="0.25">
      <c r="A13" s="86"/>
      <c r="B13" s="239">
        <f t="shared" si="1"/>
        <v>398</v>
      </c>
      <c r="C13" s="15">
        <v>2</v>
      </c>
      <c r="D13" s="76">
        <v>42.26</v>
      </c>
      <c r="E13" s="456">
        <v>43812</v>
      </c>
      <c r="F13" s="76">
        <f t="shared" si="0"/>
        <v>42.26</v>
      </c>
      <c r="G13" s="342" t="s">
        <v>68</v>
      </c>
      <c r="H13" s="343">
        <v>60</v>
      </c>
      <c r="I13" s="87">
        <f t="shared" si="2"/>
        <v>8253.9999999999982</v>
      </c>
      <c r="J13" s="140"/>
    </row>
    <row r="14" spans="1:10" x14ac:dyDescent="0.25">
      <c r="A14" s="12"/>
      <c r="B14" s="239">
        <f t="shared" si="1"/>
        <v>366</v>
      </c>
      <c r="C14" s="15">
        <v>32</v>
      </c>
      <c r="D14" s="76">
        <v>624.80999999999995</v>
      </c>
      <c r="E14" s="456">
        <v>43812</v>
      </c>
      <c r="F14" s="76">
        <f t="shared" si="0"/>
        <v>624.80999999999995</v>
      </c>
      <c r="G14" s="342" t="s">
        <v>69</v>
      </c>
      <c r="H14" s="343">
        <v>59</v>
      </c>
      <c r="I14" s="87">
        <f t="shared" si="2"/>
        <v>7629.1899999999987</v>
      </c>
      <c r="J14" s="140"/>
    </row>
    <row r="15" spans="1:10" x14ac:dyDescent="0.25">
      <c r="B15" s="239">
        <f t="shared" si="1"/>
        <v>338</v>
      </c>
      <c r="C15" s="55">
        <v>28</v>
      </c>
      <c r="D15" s="76">
        <v>576.4</v>
      </c>
      <c r="E15" s="456">
        <v>43812</v>
      </c>
      <c r="F15" s="76">
        <f t="shared" si="0"/>
        <v>576.4</v>
      </c>
      <c r="G15" s="342" t="s">
        <v>70</v>
      </c>
      <c r="H15" s="343">
        <v>59</v>
      </c>
      <c r="I15" s="87">
        <f t="shared" si="2"/>
        <v>7052.7899999999991</v>
      </c>
      <c r="J15" s="140"/>
    </row>
    <row r="16" spans="1:10" x14ac:dyDescent="0.25">
      <c r="B16" s="239">
        <f t="shared" si="1"/>
        <v>310</v>
      </c>
      <c r="C16" s="15">
        <v>28</v>
      </c>
      <c r="D16" s="76">
        <v>581.91999999999996</v>
      </c>
      <c r="E16" s="456">
        <v>43816</v>
      </c>
      <c r="F16" s="76">
        <f t="shared" si="0"/>
        <v>581.91999999999996</v>
      </c>
      <c r="G16" s="342" t="s">
        <v>71</v>
      </c>
      <c r="H16" s="343">
        <v>59</v>
      </c>
      <c r="I16" s="87">
        <f t="shared" si="2"/>
        <v>6470.869999999999</v>
      </c>
      <c r="J16" s="140"/>
    </row>
    <row r="17" spans="2:10" x14ac:dyDescent="0.25">
      <c r="B17" s="239">
        <f t="shared" si="1"/>
        <v>282</v>
      </c>
      <c r="C17" s="15">
        <v>28</v>
      </c>
      <c r="D17" s="76">
        <v>572.48</v>
      </c>
      <c r="E17" s="456">
        <v>43816</v>
      </c>
      <c r="F17" s="76">
        <f t="shared" si="0"/>
        <v>572.48</v>
      </c>
      <c r="G17" s="342" t="s">
        <v>71</v>
      </c>
      <c r="H17" s="343">
        <v>59</v>
      </c>
      <c r="I17" s="87">
        <f t="shared" si="2"/>
        <v>5898.3899999999994</v>
      </c>
      <c r="J17" s="140"/>
    </row>
    <row r="18" spans="2:10" x14ac:dyDescent="0.25">
      <c r="B18" s="239">
        <f t="shared" si="1"/>
        <v>254</v>
      </c>
      <c r="C18" s="55">
        <v>28</v>
      </c>
      <c r="D18" s="76">
        <v>587.80999999999995</v>
      </c>
      <c r="E18" s="456">
        <v>43821</v>
      </c>
      <c r="F18" s="76">
        <f t="shared" si="0"/>
        <v>587.80999999999995</v>
      </c>
      <c r="G18" s="342" t="s">
        <v>72</v>
      </c>
      <c r="H18" s="343">
        <v>59</v>
      </c>
      <c r="I18" s="87">
        <f t="shared" si="2"/>
        <v>5310.58</v>
      </c>
      <c r="J18" s="140"/>
    </row>
    <row r="19" spans="2:10" x14ac:dyDescent="0.25">
      <c r="B19" s="239">
        <f t="shared" si="1"/>
        <v>226</v>
      </c>
      <c r="C19" s="15">
        <v>28</v>
      </c>
      <c r="D19" s="633">
        <v>568.71</v>
      </c>
      <c r="E19" s="634">
        <v>43821</v>
      </c>
      <c r="F19" s="633">
        <f t="shared" si="0"/>
        <v>568.71</v>
      </c>
      <c r="G19" s="635" t="s">
        <v>73</v>
      </c>
      <c r="H19" s="636">
        <v>59</v>
      </c>
      <c r="I19" s="637">
        <f t="shared" si="2"/>
        <v>4741.87</v>
      </c>
      <c r="J19" s="140"/>
    </row>
    <row r="20" spans="2:10" x14ac:dyDescent="0.25">
      <c r="B20" s="239">
        <f t="shared" si="1"/>
        <v>226</v>
      </c>
      <c r="C20" s="15"/>
      <c r="D20" s="589"/>
      <c r="E20" s="598"/>
      <c r="F20" s="589">
        <f t="shared" si="0"/>
        <v>0</v>
      </c>
      <c r="G20" s="590"/>
      <c r="H20" s="591"/>
      <c r="I20" s="87">
        <f t="shared" si="2"/>
        <v>4741.87</v>
      </c>
      <c r="J20" s="140"/>
    </row>
    <row r="21" spans="2:10" x14ac:dyDescent="0.25">
      <c r="B21" s="239">
        <f t="shared" si="1"/>
        <v>226</v>
      </c>
      <c r="C21" s="15"/>
      <c r="D21" s="589"/>
      <c r="E21" s="598"/>
      <c r="F21" s="589">
        <f t="shared" si="0"/>
        <v>0</v>
      </c>
      <c r="G21" s="590"/>
      <c r="H21" s="591"/>
      <c r="I21" s="87">
        <f t="shared" si="2"/>
        <v>4741.87</v>
      </c>
      <c r="J21" s="140"/>
    </row>
    <row r="22" spans="2:10" x14ac:dyDescent="0.25">
      <c r="B22" s="239">
        <f t="shared" si="1"/>
        <v>226</v>
      </c>
      <c r="C22" s="15"/>
      <c r="D22" s="589"/>
      <c r="E22" s="598"/>
      <c r="F22" s="589">
        <f t="shared" si="0"/>
        <v>0</v>
      </c>
      <c r="G22" s="592"/>
      <c r="H22" s="593"/>
      <c r="I22" s="87">
        <f t="shared" si="2"/>
        <v>4741.87</v>
      </c>
      <c r="J22" s="140"/>
    </row>
    <row r="23" spans="2:10" x14ac:dyDescent="0.25">
      <c r="B23" s="239">
        <f t="shared" si="1"/>
        <v>226</v>
      </c>
      <c r="C23" s="15"/>
      <c r="D23" s="589"/>
      <c r="E23" s="598"/>
      <c r="F23" s="589">
        <f t="shared" si="0"/>
        <v>0</v>
      </c>
      <c r="G23" s="592"/>
      <c r="H23" s="593"/>
      <c r="I23" s="87">
        <f t="shared" si="2"/>
        <v>4741.87</v>
      </c>
      <c r="J23" s="140"/>
    </row>
    <row r="24" spans="2:10" x14ac:dyDescent="0.25">
      <c r="B24" s="239">
        <f t="shared" si="1"/>
        <v>226</v>
      </c>
      <c r="C24" s="15"/>
      <c r="D24" s="589"/>
      <c r="E24" s="598"/>
      <c r="F24" s="589">
        <f t="shared" si="0"/>
        <v>0</v>
      </c>
      <c r="G24" s="592"/>
      <c r="H24" s="593"/>
      <c r="I24" s="87">
        <f t="shared" si="2"/>
        <v>4741.87</v>
      </c>
      <c r="J24" s="140"/>
    </row>
    <row r="25" spans="2:10" x14ac:dyDescent="0.25">
      <c r="B25" s="239">
        <f t="shared" si="1"/>
        <v>226</v>
      </c>
      <c r="C25" s="15"/>
      <c r="D25" s="589"/>
      <c r="E25" s="598"/>
      <c r="F25" s="589">
        <f t="shared" si="0"/>
        <v>0</v>
      </c>
      <c r="G25" s="592"/>
      <c r="H25" s="593"/>
      <c r="I25" s="87">
        <f t="shared" si="2"/>
        <v>4741.87</v>
      </c>
      <c r="J25" s="140"/>
    </row>
    <row r="26" spans="2:10" x14ac:dyDescent="0.25">
      <c r="B26" s="239">
        <f t="shared" si="1"/>
        <v>226</v>
      </c>
      <c r="C26" s="15"/>
      <c r="D26" s="589"/>
      <c r="E26" s="598"/>
      <c r="F26" s="589">
        <f t="shared" si="0"/>
        <v>0</v>
      </c>
      <c r="G26" s="592"/>
      <c r="H26" s="593"/>
      <c r="I26" s="87">
        <f t="shared" si="2"/>
        <v>4741.87</v>
      </c>
      <c r="J26" s="140"/>
    </row>
    <row r="27" spans="2:10" x14ac:dyDescent="0.25">
      <c r="B27" s="239">
        <f t="shared" si="1"/>
        <v>226</v>
      </c>
      <c r="C27" s="15"/>
      <c r="D27" s="589"/>
      <c r="E27" s="598"/>
      <c r="F27" s="589">
        <f t="shared" si="0"/>
        <v>0</v>
      </c>
      <c r="G27" s="592"/>
      <c r="H27" s="593"/>
      <c r="I27" s="87">
        <f t="shared" si="2"/>
        <v>4741.87</v>
      </c>
      <c r="J27" s="140"/>
    </row>
    <row r="28" spans="2:10" x14ac:dyDescent="0.25">
      <c r="B28" s="239">
        <f t="shared" si="1"/>
        <v>226</v>
      </c>
      <c r="C28" s="15"/>
      <c r="D28" s="589"/>
      <c r="E28" s="598"/>
      <c r="F28" s="589">
        <f t="shared" si="0"/>
        <v>0</v>
      </c>
      <c r="G28" s="592"/>
      <c r="H28" s="593"/>
      <c r="I28" s="87">
        <f t="shared" si="2"/>
        <v>4741.87</v>
      </c>
      <c r="J28" s="140"/>
    </row>
    <row r="29" spans="2:10" x14ac:dyDescent="0.25">
      <c r="B29" s="239">
        <f t="shared" si="1"/>
        <v>226</v>
      </c>
      <c r="C29" s="15"/>
      <c r="D29" s="589"/>
      <c r="E29" s="598"/>
      <c r="F29" s="589">
        <f t="shared" si="0"/>
        <v>0</v>
      </c>
      <c r="G29" s="592"/>
      <c r="H29" s="593"/>
      <c r="I29" s="87">
        <f t="shared" si="2"/>
        <v>4741.87</v>
      </c>
      <c r="J29" s="140"/>
    </row>
    <row r="30" spans="2:10" x14ac:dyDescent="0.25">
      <c r="B30" s="239">
        <f t="shared" si="1"/>
        <v>226</v>
      </c>
      <c r="C30" s="15"/>
      <c r="D30" s="589"/>
      <c r="E30" s="598"/>
      <c r="F30" s="589">
        <f t="shared" si="0"/>
        <v>0</v>
      </c>
      <c r="G30" s="592"/>
      <c r="H30" s="593"/>
      <c r="I30" s="87">
        <f t="shared" si="2"/>
        <v>4741.87</v>
      </c>
      <c r="J30" s="140"/>
    </row>
    <row r="31" spans="2:10" x14ac:dyDescent="0.25">
      <c r="B31" s="239">
        <f t="shared" si="1"/>
        <v>226</v>
      </c>
      <c r="C31" s="15"/>
      <c r="D31" s="589"/>
      <c r="E31" s="598"/>
      <c r="F31" s="589">
        <f t="shared" si="0"/>
        <v>0</v>
      </c>
      <c r="G31" s="592"/>
      <c r="H31" s="593"/>
      <c r="I31" s="87">
        <f t="shared" si="2"/>
        <v>4741.87</v>
      </c>
      <c r="J31" s="140"/>
    </row>
    <row r="32" spans="2:10" x14ac:dyDescent="0.25">
      <c r="B32" s="239">
        <f t="shared" si="1"/>
        <v>226</v>
      </c>
      <c r="C32" s="15"/>
      <c r="D32" s="589"/>
      <c r="E32" s="598"/>
      <c r="F32" s="589">
        <f t="shared" si="0"/>
        <v>0</v>
      </c>
      <c r="G32" s="592"/>
      <c r="H32" s="593"/>
      <c r="I32" s="87">
        <f t="shared" si="2"/>
        <v>4741.87</v>
      </c>
      <c r="J32" s="140"/>
    </row>
    <row r="33" spans="2:10" x14ac:dyDescent="0.25">
      <c r="B33" s="239">
        <f t="shared" si="1"/>
        <v>226</v>
      </c>
      <c r="C33" s="15"/>
      <c r="D33" s="76"/>
      <c r="E33" s="456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39">
        <f t="shared" si="1"/>
        <v>226</v>
      </c>
      <c r="C34" s="15"/>
      <c r="D34" s="76"/>
      <c r="E34" s="456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39">
        <f t="shared" si="1"/>
        <v>226</v>
      </c>
      <c r="C35" s="15"/>
      <c r="D35" s="76"/>
      <c r="E35" s="456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39">
        <f t="shared" si="1"/>
        <v>226</v>
      </c>
      <c r="C36" s="15"/>
      <c r="D36" s="76"/>
      <c r="E36" s="456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39">
        <f t="shared" si="1"/>
        <v>226</v>
      </c>
      <c r="C37" s="15"/>
      <c r="D37" s="76"/>
      <c r="E37" s="456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39">
        <f t="shared" si="1"/>
        <v>226</v>
      </c>
      <c r="C38" s="15"/>
      <c r="D38" s="76"/>
      <c r="E38" s="456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39">
        <f t="shared" si="1"/>
        <v>226</v>
      </c>
      <c r="C39" s="15"/>
      <c r="D39" s="76"/>
      <c r="E39" s="456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39">
        <f t="shared" si="1"/>
        <v>226</v>
      </c>
      <c r="C40" s="15"/>
      <c r="D40" s="76"/>
      <c r="E40" s="456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39">
        <f t="shared" si="1"/>
        <v>226</v>
      </c>
      <c r="C41" s="15"/>
      <c r="D41" s="76"/>
      <c r="E41" s="456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39">
        <f t="shared" si="1"/>
        <v>226</v>
      </c>
      <c r="C42" s="15"/>
      <c r="D42" s="76"/>
      <c r="E42" s="456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39">
        <f t="shared" si="1"/>
        <v>226</v>
      </c>
      <c r="C43" s="15"/>
      <c r="D43" s="76"/>
      <c r="E43" s="456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39">
        <f t="shared" si="1"/>
        <v>226</v>
      </c>
      <c r="C44" s="15"/>
      <c r="D44" s="76"/>
      <c r="E44" s="456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39">
        <f t="shared" si="1"/>
        <v>226</v>
      </c>
      <c r="C45" s="15"/>
      <c r="D45" s="76"/>
      <c r="E45" s="456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39">
        <f t="shared" si="1"/>
        <v>226</v>
      </c>
      <c r="C46" s="15"/>
      <c r="D46" s="76"/>
      <c r="E46" s="456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39">
        <f t="shared" si="1"/>
        <v>226</v>
      </c>
      <c r="C47" s="15"/>
      <c r="D47" s="76"/>
      <c r="E47" s="456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39">
        <f t="shared" si="1"/>
        <v>226</v>
      </c>
      <c r="C48" s="15"/>
      <c r="D48" s="76"/>
      <c r="E48" s="456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39">
        <f t="shared" si="1"/>
        <v>226</v>
      </c>
      <c r="C49" s="15"/>
      <c r="D49" s="76"/>
      <c r="E49" s="456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39">
        <f t="shared" si="1"/>
        <v>226</v>
      </c>
      <c r="C50" s="15"/>
      <c r="D50" s="76"/>
      <c r="E50" s="456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39">
        <f t="shared" si="1"/>
        <v>226</v>
      </c>
      <c r="C51" s="15"/>
      <c r="D51" s="76"/>
      <c r="E51" s="456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39">
        <f t="shared" si="1"/>
        <v>226</v>
      </c>
      <c r="C52" s="15"/>
      <c r="D52" s="76"/>
      <c r="E52" s="456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39">
        <f t="shared" si="1"/>
        <v>226</v>
      </c>
      <c r="C53" s="15"/>
      <c r="D53" s="76"/>
      <c r="E53" s="456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74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858" t="s">
        <v>11</v>
      </c>
      <c r="D60" s="859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U51"/>
  <sheetViews>
    <sheetView workbookViewId="0">
      <selection activeCell="F10" sqref="F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862" t="s">
        <v>156</v>
      </c>
      <c r="B1" s="862"/>
      <c r="C1" s="862"/>
      <c r="D1" s="862"/>
      <c r="E1" s="862"/>
      <c r="F1" s="862"/>
      <c r="G1" s="862"/>
      <c r="H1" s="108">
        <v>1</v>
      </c>
      <c r="L1" s="857" t="s">
        <v>147</v>
      </c>
      <c r="M1" s="857"/>
      <c r="N1" s="857"/>
      <c r="O1" s="857"/>
      <c r="P1" s="857"/>
      <c r="Q1" s="857"/>
      <c r="R1" s="857"/>
      <c r="S1" s="108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1" t="s">
        <v>2</v>
      </c>
      <c r="P3" s="9" t="s">
        <v>3</v>
      </c>
      <c r="Q3" s="124" t="s">
        <v>4</v>
      </c>
      <c r="R3" s="47" t="s">
        <v>12</v>
      </c>
      <c r="S3" s="36" t="s">
        <v>11</v>
      </c>
    </row>
    <row r="4" spans="1:21" ht="17.25" thickTop="1" thickBot="1" x14ac:dyDescent="0.3">
      <c r="A4" s="84"/>
      <c r="B4" s="161"/>
      <c r="C4" s="310">
        <v>17</v>
      </c>
      <c r="D4" s="311">
        <v>43949</v>
      </c>
      <c r="E4" s="718">
        <v>1387.46</v>
      </c>
      <c r="F4" s="436">
        <v>50</v>
      </c>
      <c r="L4" s="84"/>
      <c r="M4" s="161"/>
      <c r="N4" s="310">
        <v>17</v>
      </c>
      <c r="O4" s="311">
        <v>43955</v>
      </c>
      <c r="P4" s="718">
        <v>970.78</v>
      </c>
      <c r="Q4" s="436">
        <v>35</v>
      </c>
    </row>
    <row r="5" spans="1:21" ht="15" customHeight="1" thickBot="1" x14ac:dyDescent="0.3">
      <c r="A5" s="899" t="s">
        <v>126</v>
      </c>
      <c r="B5" s="871" t="s">
        <v>101</v>
      </c>
      <c r="C5" s="310"/>
      <c r="D5" s="311"/>
      <c r="E5" s="667"/>
      <c r="F5" s="345"/>
      <c r="G5" s="411">
        <f>F44</f>
        <v>0</v>
      </c>
      <c r="H5" s="65">
        <f>E4+E5+E6-G5</f>
        <v>1387.46</v>
      </c>
      <c r="L5" s="899" t="s">
        <v>126</v>
      </c>
      <c r="M5" s="871" t="s">
        <v>101</v>
      </c>
      <c r="N5" s="310">
        <v>17</v>
      </c>
      <c r="O5" s="311">
        <v>43957</v>
      </c>
      <c r="P5" s="667">
        <v>656.14</v>
      </c>
      <c r="Q5" s="345">
        <v>24</v>
      </c>
      <c r="R5" s="411">
        <f>Q44</f>
        <v>1626.92</v>
      </c>
      <c r="S5" s="65">
        <f>P4+P5+P6-R5</f>
        <v>0</v>
      </c>
    </row>
    <row r="6" spans="1:21" ht="17.25" thickTop="1" thickBot="1" x14ac:dyDescent="0.3">
      <c r="A6" s="900"/>
      <c r="B6" s="872"/>
      <c r="C6" s="310"/>
      <c r="D6" s="311"/>
      <c r="E6" s="718"/>
      <c r="F6" s="436"/>
      <c r="I6" s="892" t="s">
        <v>3</v>
      </c>
      <c r="J6" s="886" t="s">
        <v>4</v>
      </c>
      <c r="L6" s="900"/>
      <c r="M6" s="872"/>
      <c r="N6" s="310"/>
      <c r="O6" s="311"/>
      <c r="P6" s="718"/>
      <c r="Q6" s="436"/>
      <c r="T6" s="892" t="s">
        <v>3</v>
      </c>
      <c r="U6" s="88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  <c r="L7" s="1"/>
      <c r="M7" s="24" t="s">
        <v>7</v>
      </c>
      <c r="N7" s="20" t="s">
        <v>8</v>
      </c>
      <c r="O7" s="122" t="s">
        <v>3</v>
      </c>
      <c r="P7" s="21" t="s">
        <v>2</v>
      </c>
      <c r="Q7" s="125" t="s">
        <v>9</v>
      </c>
      <c r="R7" s="22" t="s">
        <v>15</v>
      </c>
      <c r="S7" s="29"/>
      <c r="T7" s="893"/>
      <c r="U7" s="894"/>
    </row>
    <row r="8" spans="1:21" ht="15.75" thickTop="1" x14ac:dyDescent="0.25">
      <c r="A8" s="89" t="s">
        <v>32</v>
      </c>
      <c r="B8" s="92"/>
      <c r="C8" s="15"/>
      <c r="D8" s="226"/>
      <c r="E8" s="93"/>
      <c r="F8" s="76">
        <f t="shared" ref="F8:F43" si="0">D8</f>
        <v>0</v>
      </c>
      <c r="G8" s="342"/>
      <c r="H8" s="343"/>
      <c r="I8" s="335">
        <f>E5+E4-F8</f>
        <v>1387.46</v>
      </c>
      <c r="J8" s="601">
        <f>F4+F5+F6-C8</f>
        <v>50</v>
      </c>
      <c r="K8" s="303"/>
      <c r="L8" s="89" t="s">
        <v>32</v>
      </c>
      <c r="M8" s="92"/>
      <c r="N8" s="15">
        <v>59</v>
      </c>
      <c r="O8" s="226">
        <v>1626.92</v>
      </c>
      <c r="P8" s="93">
        <v>43959</v>
      </c>
      <c r="Q8" s="76">
        <f t="shared" ref="Q8:Q43" si="1">O8</f>
        <v>1626.92</v>
      </c>
      <c r="R8" s="342" t="s">
        <v>255</v>
      </c>
      <c r="S8" s="343">
        <v>17</v>
      </c>
      <c r="T8" s="335">
        <f>P5+P4-Q8</f>
        <v>0</v>
      </c>
      <c r="U8" s="601">
        <f>Q4+Q5+Q6-N8</f>
        <v>0</v>
      </c>
    </row>
    <row r="9" spans="1:21" x14ac:dyDescent="0.25">
      <c r="A9" s="253"/>
      <c r="B9" s="92"/>
      <c r="C9" s="15"/>
      <c r="D9" s="226"/>
      <c r="E9" s="93"/>
      <c r="F9" s="76">
        <f t="shared" si="0"/>
        <v>0</v>
      </c>
      <c r="G9" s="342"/>
      <c r="H9" s="343"/>
      <c r="I9" s="335">
        <f>I8-F9</f>
        <v>1387.46</v>
      </c>
      <c r="J9" s="429">
        <f>J8-C9</f>
        <v>50</v>
      </c>
      <c r="K9" s="303"/>
      <c r="L9" s="253"/>
      <c r="M9" s="92"/>
      <c r="N9" s="15"/>
      <c r="O9" s="226"/>
      <c r="P9" s="93"/>
      <c r="Q9" s="76">
        <f t="shared" si="1"/>
        <v>0</v>
      </c>
      <c r="R9" s="794"/>
      <c r="S9" s="795"/>
      <c r="T9" s="796">
        <f>T8-Q9</f>
        <v>0</v>
      </c>
      <c r="U9" s="797">
        <f>U8-N9</f>
        <v>0</v>
      </c>
    </row>
    <row r="10" spans="1:21" x14ac:dyDescent="0.25">
      <c r="A10" s="239"/>
      <c r="B10" s="92"/>
      <c r="C10" s="15"/>
      <c r="D10" s="226"/>
      <c r="E10" s="93"/>
      <c r="F10" s="76">
        <f t="shared" si="0"/>
        <v>0</v>
      </c>
      <c r="G10" s="342"/>
      <c r="H10" s="343"/>
      <c r="I10" s="335">
        <f t="shared" ref="I10:I42" si="2">I9-F10</f>
        <v>1387.46</v>
      </c>
      <c r="J10" s="429">
        <f t="shared" ref="J10:J42" si="3">J9-C10</f>
        <v>50</v>
      </c>
      <c r="K10" s="303"/>
      <c r="L10" s="239"/>
      <c r="M10" s="92"/>
      <c r="N10" s="15"/>
      <c r="O10" s="226"/>
      <c r="P10" s="93"/>
      <c r="Q10" s="76">
        <f t="shared" si="1"/>
        <v>0</v>
      </c>
      <c r="R10" s="794"/>
      <c r="S10" s="795"/>
      <c r="T10" s="796">
        <f t="shared" ref="T10:T42" si="4">T9-Q10</f>
        <v>0</v>
      </c>
      <c r="U10" s="797">
        <f t="shared" ref="U10:U42" si="5">U9-N10</f>
        <v>0</v>
      </c>
    </row>
    <row r="11" spans="1:21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342"/>
      <c r="H11" s="343"/>
      <c r="I11" s="335">
        <f t="shared" si="2"/>
        <v>1387.46</v>
      </c>
      <c r="J11" s="429">
        <f t="shared" si="3"/>
        <v>50</v>
      </c>
      <c r="K11" s="303"/>
      <c r="L11" s="91" t="s">
        <v>33</v>
      </c>
      <c r="M11" s="92"/>
      <c r="N11" s="15"/>
      <c r="O11" s="226"/>
      <c r="P11" s="93"/>
      <c r="Q11" s="76">
        <f t="shared" si="1"/>
        <v>0</v>
      </c>
      <c r="R11" s="794"/>
      <c r="S11" s="795"/>
      <c r="T11" s="796">
        <f t="shared" si="4"/>
        <v>0</v>
      </c>
      <c r="U11" s="797">
        <f t="shared" si="5"/>
        <v>0</v>
      </c>
    </row>
    <row r="12" spans="1:21" x14ac:dyDescent="0.25">
      <c r="A12" s="81"/>
      <c r="B12" s="92"/>
      <c r="C12" s="15"/>
      <c r="D12" s="226"/>
      <c r="E12" s="93"/>
      <c r="F12" s="76">
        <f t="shared" si="0"/>
        <v>0</v>
      </c>
      <c r="G12" s="342"/>
      <c r="H12" s="343"/>
      <c r="I12" s="335">
        <f t="shared" si="2"/>
        <v>1387.46</v>
      </c>
      <c r="J12" s="429">
        <f t="shared" si="3"/>
        <v>50</v>
      </c>
      <c r="K12" s="303"/>
      <c r="L12" s="81"/>
      <c r="M12" s="92"/>
      <c r="N12" s="15"/>
      <c r="O12" s="226"/>
      <c r="P12" s="93"/>
      <c r="Q12" s="76">
        <f t="shared" si="1"/>
        <v>0</v>
      </c>
      <c r="R12" s="794"/>
      <c r="S12" s="795"/>
      <c r="T12" s="796">
        <f t="shared" si="4"/>
        <v>0</v>
      </c>
      <c r="U12" s="797">
        <f t="shared" si="5"/>
        <v>0</v>
      </c>
    </row>
    <row r="13" spans="1:21" x14ac:dyDescent="0.25">
      <c r="A13" s="81"/>
      <c r="B13" s="92"/>
      <c r="C13" s="15"/>
      <c r="D13" s="226"/>
      <c r="E13" s="88"/>
      <c r="F13" s="76">
        <f t="shared" si="0"/>
        <v>0</v>
      </c>
      <c r="G13" s="342"/>
      <c r="H13" s="343"/>
      <c r="I13" s="335">
        <f t="shared" si="2"/>
        <v>1387.46</v>
      </c>
      <c r="J13" s="429">
        <f t="shared" si="3"/>
        <v>50</v>
      </c>
      <c r="K13" s="303"/>
      <c r="L13" s="81"/>
      <c r="M13" s="92"/>
      <c r="N13" s="15"/>
      <c r="O13" s="226"/>
      <c r="P13" s="88"/>
      <c r="Q13" s="76">
        <f t="shared" si="1"/>
        <v>0</v>
      </c>
      <c r="R13" s="794"/>
      <c r="S13" s="795"/>
      <c r="T13" s="796">
        <f t="shared" si="4"/>
        <v>0</v>
      </c>
      <c r="U13" s="797">
        <f t="shared" si="5"/>
        <v>0</v>
      </c>
    </row>
    <row r="14" spans="1:21" x14ac:dyDescent="0.25">
      <c r="B14" s="92"/>
      <c r="C14" s="15"/>
      <c r="D14" s="226"/>
      <c r="E14" s="88"/>
      <c r="F14" s="76">
        <f t="shared" si="0"/>
        <v>0</v>
      </c>
      <c r="G14" s="342"/>
      <c r="H14" s="343"/>
      <c r="I14" s="335">
        <f t="shared" si="2"/>
        <v>1387.46</v>
      </c>
      <c r="J14" s="429">
        <f t="shared" si="3"/>
        <v>50</v>
      </c>
      <c r="K14" s="303"/>
      <c r="M14" s="92"/>
      <c r="N14" s="15"/>
      <c r="O14" s="226"/>
      <c r="P14" s="88"/>
      <c r="Q14" s="76">
        <f t="shared" si="1"/>
        <v>0</v>
      </c>
      <c r="R14" s="342"/>
      <c r="S14" s="343"/>
      <c r="T14" s="335">
        <f t="shared" si="4"/>
        <v>0</v>
      </c>
      <c r="U14" s="429">
        <f t="shared" si="5"/>
        <v>0</v>
      </c>
    </row>
    <row r="15" spans="1:21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2"/>
        <v>1387.46</v>
      </c>
      <c r="J15" s="298">
        <f t="shared" si="3"/>
        <v>50</v>
      </c>
      <c r="M15" s="92"/>
      <c r="N15" s="15"/>
      <c r="O15" s="226"/>
      <c r="P15" s="88"/>
      <c r="Q15" s="76">
        <f t="shared" si="1"/>
        <v>0</v>
      </c>
      <c r="R15" s="77"/>
      <c r="S15" s="78"/>
      <c r="T15" s="87">
        <f t="shared" si="4"/>
        <v>0</v>
      </c>
      <c r="U15" s="298">
        <f t="shared" si="5"/>
        <v>0</v>
      </c>
    </row>
    <row r="16" spans="1:21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2"/>
        <v>1387.46</v>
      </c>
      <c r="J16" s="298">
        <f t="shared" si="3"/>
        <v>50</v>
      </c>
      <c r="L16" s="90"/>
      <c r="M16" s="92"/>
      <c r="N16" s="15"/>
      <c r="O16" s="226"/>
      <c r="P16" s="102"/>
      <c r="Q16" s="76">
        <f t="shared" si="1"/>
        <v>0</v>
      </c>
      <c r="R16" s="77"/>
      <c r="S16" s="78"/>
      <c r="T16" s="87">
        <f t="shared" si="4"/>
        <v>0</v>
      </c>
      <c r="U16" s="298">
        <f t="shared" si="5"/>
        <v>0</v>
      </c>
    </row>
    <row r="17" spans="1:21" x14ac:dyDescent="0.25">
      <c r="A17" s="92"/>
      <c r="B17" s="92"/>
      <c r="C17" s="15"/>
      <c r="D17" s="226"/>
      <c r="E17" s="102"/>
      <c r="F17" s="76">
        <f t="shared" si="0"/>
        <v>0</v>
      </c>
      <c r="G17" s="251"/>
      <c r="H17" s="78"/>
      <c r="I17" s="87">
        <f t="shared" si="2"/>
        <v>1387.46</v>
      </c>
      <c r="J17" s="298">
        <f t="shared" si="3"/>
        <v>50</v>
      </c>
      <c r="L17" s="92"/>
      <c r="M17" s="92"/>
      <c r="N17" s="15"/>
      <c r="O17" s="226"/>
      <c r="P17" s="102"/>
      <c r="Q17" s="76">
        <f t="shared" si="1"/>
        <v>0</v>
      </c>
      <c r="R17" s="251"/>
      <c r="S17" s="78"/>
      <c r="T17" s="87">
        <f t="shared" si="4"/>
        <v>0</v>
      </c>
      <c r="U17" s="298">
        <f t="shared" si="5"/>
        <v>0</v>
      </c>
    </row>
    <row r="18" spans="1:21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1387.46</v>
      </c>
      <c r="J18" s="298">
        <f t="shared" si="3"/>
        <v>50</v>
      </c>
      <c r="L18" s="2"/>
      <c r="M18" s="92"/>
      <c r="N18" s="15"/>
      <c r="O18" s="226"/>
      <c r="P18" s="102"/>
      <c r="Q18" s="76">
        <f t="shared" si="1"/>
        <v>0</v>
      </c>
      <c r="R18" s="77"/>
      <c r="S18" s="78"/>
      <c r="T18" s="87">
        <f t="shared" si="4"/>
        <v>0</v>
      </c>
      <c r="U18" s="298">
        <f t="shared" si="5"/>
        <v>0</v>
      </c>
    </row>
    <row r="19" spans="1:21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1387.46</v>
      </c>
      <c r="J19" s="298">
        <f t="shared" si="3"/>
        <v>50</v>
      </c>
      <c r="L19" s="2"/>
      <c r="M19" s="92"/>
      <c r="N19" s="15"/>
      <c r="O19" s="226"/>
      <c r="P19" s="102"/>
      <c r="Q19" s="76">
        <f t="shared" si="1"/>
        <v>0</v>
      </c>
      <c r="R19" s="77"/>
      <c r="S19" s="78"/>
      <c r="T19" s="87">
        <f t="shared" si="4"/>
        <v>0</v>
      </c>
      <c r="U19" s="298">
        <f t="shared" si="5"/>
        <v>0</v>
      </c>
    </row>
    <row r="20" spans="1:21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1387.46</v>
      </c>
      <c r="J20" s="298">
        <f t="shared" si="3"/>
        <v>50</v>
      </c>
      <c r="L20" s="2"/>
      <c r="M20" s="92"/>
      <c r="N20" s="15"/>
      <c r="O20" s="226"/>
      <c r="P20" s="88"/>
      <c r="Q20" s="76">
        <f t="shared" si="1"/>
        <v>0</v>
      </c>
      <c r="R20" s="77"/>
      <c r="S20" s="78"/>
      <c r="T20" s="87">
        <f t="shared" si="4"/>
        <v>0</v>
      </c>
      <c r="U20" s="298">
        <f t="shared" si="5"/>
        <v>0</v>
      </c>
    </row>
    <row r="21" spans="1:21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1387.46</v>
      </c>
      <c r="J21" s="298">
        <f t="shared" si="3"/>
        <v>50</v>
      </c>
      <c r="L21" s="2"/>
      <c r="M21" s="92"/>
      <c r="N21" s="15"/>
      <c r="O21" s="226"/>
      <c r="P21" s="88"/>
      <c r="Q21" s="76">
        <f t="shared" si="1"/>
        <v>0</v>
      </c>
      <c r="R21" s="77"/>
      <c r="S21" s="78"/>
      <c r="T21" s="87">
        <f t="shared" si="4"/>
        <v>0</v>
      </c>
      <c r="U21" s="298">
        <f t="shared" si="5"/>
        <v>0</v>
      </c>
    </row>
    <row r="22" spans="1:21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1387.46</v>
      </c>
      <c r="J22" s="298">
        <f t="shared" si="3"/>
        <v>50</v>
      </c>
      <c r="L22" s="2"/>
      <c r="M22" s="92"/>
      <c r="N22" s="15"/>
      <c r="O22" s="226"/>
      <c r="P22" s="88"/>
      <c r="Q22" s="76">
        <f t="shared" si="1"/>
        <v>0</v>
      </c>
      <c r="R22" s="77"/>
      <c r="S22" s="78"/>
      <c r="T22" s="87">
        <f t="shared" si="4"/>
        <v>0</v>
      </c>
      <c r="U22" s="298">
        <f t="shared" si="5"/>
        <v>0</v>
      </c>
    </row>
    <row r="23" spans="1:21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1387.46</v>
      </c>
      <c r="J23" s="298">
        <f t="shared" si="3"/>
        <v>50</v>
      </c>
      <c r="L23" s="2"/>
      <c r="M23" s="92"/>
      <c r="N23" s="15"/>
      <c r="O23" s="226"/>
      <c r="P23" s="88"/>
      <c r="Q23" s="76">
        <f t="shared" si="1"/>
        <v>0</v>
      </c>
      <c r="R23" s="77"/>
      <c r="S23" s="78"/>
      <c r="T23" s="87">
        <f t="shared" si="4"/>
        <v>0</v>
      </c>
      <c r="U23" s="298">
        <f t="shared" si="5"/>
        <v>0</v>
      </c>
    </row>
    <row r="24" spans="1:21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1387.46</v>
      </c>
      <c r="J24" s="298">
        <f t="shared" si="3"/>
        <v>50</v>
      </c>
      <c r="L24" s="2"/>
      <c r="M24" s="92"/>
      <c r="N24" s="15"/>
      <c r="O24" s="226"/>
      <c r="P24" s="102"/>
      <c r="Q24" s="76">
        <f t="shared" si="1"/>
        <v>0</v>
      </c>
      <c r="R24" s="77"/>
      <c r="S24" s="78"/>
      <c r="T24" s="87">
        <f t="shared" si="4"/>
        <v>0</v>
      </c>
      <c r="U24" s="298">
        <f t="shared" si="5"/>
        <v>0</v>
      </c>
    </row>
    <row r="25" spans="1:21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1387.46</v>
      </c>
      <c r="J25" s="298">
        <f t="shared" si="3"/>
        <v>50</v>
      </c>
      <c r="L25" s="2"/>
      <c r="M25" s="92"/>
      <c r="N25" s="15"/>
      <c r="O25" s="226"/>
      <c r="P25" s="102"/>
      <c r="Q25" s="76">
        <f t="shared" si="1"/>
        <v>0</v>
      </c>
      <c r="R25" s="77"/>
      <c r="S25" s="78"/>
      <c r="T25" s="87">
        <f t="shared" si="4"/>
        <v>0</v>
      </c>
      <c r="U25" s="298">
        <f t="shared" si="5"/>
        <v>0</v>
      </c>
    </row>
    <row r="26" spans="1:21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1387.46</v>
      </c>
      <c r="J26" s="298">
        <f t="shared" si="3"/>
        <v>50</v>
      </c>
      <c r="L26" s="2"/>
      <c r="M26" s="92"/>
      <c r="N26" s="15"/>
      <c r="O26" s="226"/>
      <c r="P26" s="102"/>
      <c r="Q26" s="76">
        <f t="shared" si="1"/>
        <v>0</v>
      </c>
      <c r="R26" s="77"/>
      <c r="S26" s="78"/>
      <c r="T26" s="87">
        <f t="shared" si="4"/>
        <v>0</v>
      </c>
      <c r="U26" s="298">
        <f t="shared" si="5"/>
        <v>0</v>
      </c>
    </row>
    <row r="27" spans="1:21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1387.46</v>
      </c>
      <c r="J27" s="298">
        <f t="shared" si="3"/>
        <v>50</v>
      </c>
      <c r="L27" s="227"/>
      <c r="M27" s="92"/>
      <c r="N27" s="15"/>
      <c r="O27" s="226"/>
      <c r="P27" s="102"/>
      <c r="Q27" s="76">
        <f t="shared" si="1"/>
        <v>0</v>
      </c>
      <c r="R27" s="77"/>
      <c r="S27" s="78"/>
      <c r="T27" s="87">
        <f t="shared" si="4"/>
        <v>0</v>
      </c>
      <c r="U27" s="298">
        <f t="shared" si="5"/>
        <v>0</v>
      </c>
    </row>
    <row r="28" spans="1:21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1387.46</v>
      </c>
      <c r="J28" s="298">
        <f t="shared" si="3"/>
        <v>50</v>
      </c>
      <c r="L28" s="227"/>
      <c r="M28" s="92"/>
      <c r="N28" s="15"/>
      <c r="O28" s="226"/>
      <c r="P28" s="88"/>
      <c r="Q28" s="76">
        <f t="shared" si="1"/>
        <v>0</v>
      </c>
      <c r="R28" s="77"/>
      <c r="S28" s="78"/>
      <c r="T28" s="87">
        <f t="shared" si="4"/>
        <v>0</v>
      </c>
      <c r="U28" s="298">
        <f t="shared" si="5"/>
        <v>0</v>
      </c>
    </row>
    <row r="29" spans="1:21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1387.46</v>
      </c>
      <c r="J29" s="429">
        <f t="shared" si="3"/>
        <v>50</v>
      </c>
      <c r="L29" s="227"/>
      <c r="M29" s="92"/>
      <c r="N29" s="340"/>
      <c r="O29" s="406"/>
      <c r="P29" s="407"/>
      <c r="Q29" s="341">
        <f t="shared" si="1"/>
        <v>0</v>
      </c>
      <c r="R29" s="342"/>
      <c r="S29" s="343"/>
      <c r="T29" s="335">
        <f t="shared" si="4"/>
        <v>0</v>
      </c>
      <c r="U29" s="429">
        <f t="shared" si="5"/>
        <v>0</v>
      </c>
    </row>
    <row r="30" spans="1:21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1387.46</v>
      </c>
      <c r="J30" s="298">
        <f t="shared" si="3"/>
        <v>50</v>
      </c>
      <c r="L30" s="227"/>
      <c r="M30" s="92"/>
      <c r="N30" s="15"/>
      <c r="O30" s="226"/>
      <c r="P30" s="88"/>
      <c r="Q30" s="76">
        <f t="shared" si="1"/>
        <v>0</v>
      </c>
      <c r="R30" s="77"/>
      <c r="S30" s="78"/>
      <c r="T30" s="87">
        <f t="shared" si="4"/>
        <v>0</v>
      </c>
      <c r="U30" s="298">
        <f t="shared" si="5"/>
        <v>0</v>
      </c>
    </row>
    <row r="31" spans="1:21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1387.46</v>
      </c>
      <c r="J31" s="298">
        <f t="shared" si="3"/>
        <v>50</v>
      </c>
      <c r="L31" s="227"/>
      <c r="M31" s="92"/>
      <c r="N31" s="15"/>
      <c r="O31" s="226"/>
      <c r="P31" s="88"/>
      <c r="Q31" s="76">
        <f t="shared" si="1"/>
        <v>0</v>
      </c>
      <c r="R31" s="77"/>
      <c r="S31" s="78"/>
      <c r="T31" s="87">
        <f t="shared" si="4"/>
        <v>0</v>
      </c>
      <c r="U31" s="298">
        <f t="shared" si="5"/>
        <v>0</v>
      </c>
    </row>
    <row r="32" spans="1:21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1387.46</v>
      </c>
      <c r="J32" s="298">
        <f t="shared" si="3"/>
        <v>50</v>
      </c>
      <c r="L32" s="2"/>
      <c r="M32" s="92"/>
      <c r="N32" s="15"/>
      <c r="O32" s="226"/>
      <c r="P32" s="88"/>
      <c r="Q32" s="76">
        <f t="shared" si="1"/>
        <v>0</v>
      </c>
      <c r="R32" s="77"/>
      <c r="S32" s="78"/>
      <c r="T32" s="87">
        <f t="shared" si="4"/>
        <v>0</v>
      </c>
      <c r="U32" s="298">
        <f t="shared" si="5"/>
        <v>0</v>
      </c>
    </row>
    <row r="33" spans="1:21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1387.46</v>
      </c>
      <c r="J33" s="298">
        <f t="shared" si="3"/>
        <v>50</v>
      </c>
      <c r="L33" s="2"/>
      <c r="M33" s="92"/>
      <c r="N33" s="15"/>
      <c r="O33" s="226"/>
      <c r="P33" s="88"/>
      <c r="Q33" s="76">
        <f t="shared" si="1"/>
        <v>0</v>
      </c>
      <c r="R33" s="77"/>
      <c r="S33" s="78"/>
      <c r="T33" s="87">
        <f t="shared" si="4"/>
        <v>0</v>
      </c>
      <c r="U33" s="298">
        <f t="shared" si="5"/>
        <v>0</v>
      </c>
    </row>
    <row r="34" spans="1:21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1387.46</v>
      </c>
      <c r="J34" s="298">
        <f t="shared" si="3"/>
        <v>50</v>
      </c>
      <c r="L34" s="2"/>
      <c r="M34" s="92"/>
      <c r="N34" s="15"/>
      <c r="O34" s="226"/>
      <c r="P34" s="88"/>
      <c r="Q34" s="76">
        <f t="shared" si="1"/>
        <v>0</v>
      </c>
      <c r="R34" s="77"/>
      <c r="S34" s="78"/>
      <c r="T34" s="87">
        <f t="shared" si="4"/>
        <v>0</v>
      </c>
      <c r="U34" s="298">
        <f t="shared" si="5"/>
        <v>0</v>
      </c>
    </row>
    <row r="35" spans="1:21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1387.46</v>
      </c>
      <c r="J35" s="298">
        <f t="shared" si="3"/>
        <v>50</v>
      </c>
      <c r="L35" s="2"/>
      <c r="M35" s="92"/>
      <c r="N35" s="15"/>
      <c r="O35" s="226"/>
      <c r="P35" s="93"/>
      <c r="Q35" s="76">
        <f t="shared" si="1"/>
        <v>0</v>
      </c>
      <c r="R35" s="77"/>
      <c r="S35" s="78"/>
      <c r="T35" s="87">
        <f t="shared" si="4"/>
        <v>0</v>
      </c>
      <c r="U35" s="298">
        <f t="shared" si="5"/>
        <v>0</v>
      </c>
    </row>
    <row r="36" spans="1:21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1387.46</v>
      </c>
      <c r="J36" s="298">
        <f t="shared" si="3"/>
        <v>50</v>
      </c>
      <c r="L36" s="2"/>
      <c r="M36" s="92"/>
      <c r="N36" s="15"/>
      <c r="O36" s="226"/>
      <c r="P36" s="93"/>
      <c r="Q36" s="76">
        <f t="shared" si="1"/>
        <v>0</v>
      </c>
      <c r="R36" s="77"/>
      <c r="S36" s="78"/>
      <c r="T36" s="87">
        <f t="shared" si="4"/>
        <v>0</v>
      </c>
      <c r="U36" s="298">
        <f t="shared" si="5"/>
        <v>0</v>
      </c>
    </row>
    <row r="37" spans="1:21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1387.46</v>
      </c>
      <c r="J37" s="298">
        <f t="shared" si="3"/>
        <v>50</v>
      </c>
      <c r="L37" s="2"/>
      <c r="M37" s="92"/>
      <c r="N37" s="15"/>
      <c r="O37" s="226"/>
      <c r="P37" s="93"/>
      <c r="Q37" s="76">
        <f t="shared" si="1"/>
        <v>0</v>
      </c>
      <c r="R37" s="77"/>
      <c r="S37" s="78"/>
      <c r="T37" s="87">
        <f t="shared" si="4"/>
        <v>0</v>
      </c>
      <c r="U37" s="298">
        <f t="shared" si="5"/>
        <v>0</v>
      </c>
    </row>
    <row r="38" spans="1:21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1387.46</v>
      </c>
      <c r="J38" s="298">
        <f t="shared" si="3"/>
        <v>50</v>
      </c>
      <c r="L38" s="2"/>
      <c r="M38" s="92"/>
      <c r="N38" s="15"/>
      <c r="O38" s="226"/>
      <c r="P38" s="93"/>
      <c r="Q38" s="76">
        <f t="shared" si="1"/>
        <v>0</v>
      </c>
      <c r="R38" s="77"/>
      <c r="S38" s="78"/>
      <c r="T38" s="87">
        <f t="shared" si="4"/>
        <v>0</v>
      </c>
      <c r="U38" s="298">
        <f t="shared" si="5"/>
        <v>0</v>
      </c>
    </row>
    <row r="39" spans="1:21" x14ac:dyDescent="0.25">
      <c r="A39" s="2"/>
      <c r="B39" s="92"/>
      <c r="C39" s="15"/>
      <c r="D39" s="226">
        <f t="shared" ref="D39:D42" si="6">C39*B39</f>
        <v>0</v>
      </c>
      <c r="E39" s="93"/>
      <c r="F39" s="76">
        <f t="shared" si="0"/>
        <v>0</v>
      </c>
      <c r="G39" s="77"/>
      <c r="H39" s="78"/>
      <c r="I39" s="87">
        <f t="shared" si="2"/>
        <v>1387.46</v>
      </c>
      <c r="J39" s="298">
        <f t="shared" si="3"/>
        <v>50</v>
      </c>
      <c r="L39" s="2"/>
      <c r="M39" s="92"/>
      <c r="N39" s="15"/>
      <c r="O39" s="226">
        <f t="shared" ref="O39:O42" si="7">N39*M39</f>
        <v>0</v>
      </c>
      <c r="P39" s="93"/>
      <c r="Q39" s="76">
        <f t="shared" si="1"/>
        <v>0</v>
      </c>
      <c r="R39" s="77"/>
      <c r="S39" s="78"/>
      <c r="T39" s="87">
        <f t="shared" si="4"/>
        <v>0</v>
      </c>
      <c r="U39" s="298">
        <f t="shared" si="5"/>
        <v>0</v>
      </c>
    </row>
    <row r="40" spans="1:21" x14ac:dyDescent="0.25">
      <c r="A40" s="2"/>
      <c r="B40" s="92"/>
      <c r="C40" s="15"/>
      <c r="D40" s="226">
        <f t="shared" si="6"/>
        <v>0</v>
      </c>
      <c r="E40" s="93"/>
      <c r="F40" s="76">
        <f t="shared" si="0"/>
        <v>0</v>
      </c>
      <c r="G40" s="77"/>
      <c r="H40" s="78"/>
      <c r="I40" s="87">
        <f t="shared" si="2"/>
        <v>1387.46</v>
      </c>
      <c r="J40" s="298">
        <f t="shared" si="3"/>
        <v>50</v>
      </c>
      <c r="L40" s="2"/>
      <c r="M40" s="92"/>
      <c r="N40" s="15"/>
      <c r="O40" s="226">
        <f t="shared" si="7"/>
        <v>0</v>
      </c>
      <c r="P40" s="93"/>
      <c r="Q40" s="76">
        <f t="shared" si="1"/>
        <v>0</v>
      </c>
      <c r="R40" s="77"/>
      <c r="S40" s="78"/>
      <c r="T40" s="87">
        <f t="shared" si="4"/>
        <v>0</v>
      </c>
      <c r="U40" s="298">
        <f t="shared" si="5"/>
        <v>0</v>
      </c>
    </row>
    <row r="41" spans="1:21" x14ac:dyDescent="0.25">
      <c r="A41" s="2"/>
      <c r="B41" s="92"/>
      <c r="C41" s="15"/>
      <c r="D41" s="226">
        <f t="shared" si="6"/>
        <v>0</v>
      </c>
      <c r="E41" s="93"/>
      <c r="F41" s="76">
        <f t="shared" si="0"/>
        <v>0</v>
      </c>
      <c r="G41" s="77"/>
      <c r="H41" s="78"/>
      <c r="I41" s="87">
        <f t="shared" si="2"/>
        <v>1387.46</v>
      </c>
      <c r="J41" s="298">
        <f t="shared" si="3"/>
        <v>50</v>
      </c>
      <c r="L41" s="2"/>
      <c r="M41" s="92"/>
      <c r="N41" s="15"/>
      <c r="O41" s="226">
        <f t="shared" si="7"/>
        <v>0</v>
      </c>
      <c r="P41" s="93"/>
      <c r="Q41" s="76">
        <f t="shared" si="1"/>
        <v>0</v>
      </c>
      <c r="R41" s="77"/>
      <c r="S41" s="78"/>
      <c r="T41" s="87">
        <f t="shared" si="4"/>
        <v>0</v>
      </c>
      <c r="U41" s="298">
        <f t="shared" si="5"/>
        <v>0</v>
      </c>
    </row>
    <row r="42" spans="1:21" ht="15.75" thickBot="1" x14ac:dyDescent="0.3">
      <c r="A42" s="2"/>
      <c r="B42" s="92"/>
      <c r="C42" s="15"/>
      <c r="D42" s="226">
        <f t="shared" si="6"/>
        <v>0</v>
      </c>
      <c r="E42" s="93"/>
      <c r="F42" s="76">
        <f t="shared" si="0"/>
        <v>0</v>
      </c>
      <c r="G42" s="77"/>
      <c r="H42" s="78"/>
      <c r="I42" s="87">
        <f t="shared" si="2"/>
        <v>1387.46</v>
      </c>
      <c r="J42" s="299">
        <f t="shared" si="3"/>
        <v>50</v>
      </c>
      <c r="L42" s="2"/>
      <c r="M42" s="92"/>
      <c r="N42" s="15"/>
      <c r="O42" s="226">
        <f t="shared" si="7"/>
        <v>0</v>
      </c>
      <c r="P42" s="93"/>
      <c r="Q42" s="76">
        <f t="shared" si="1"/>
        <v>0</v>
      </c>
      <c r="R42" s="77"/>
      <c r="S42" s="78"/>
      <c r="T42" s="87">
        <f t="shared" si="4"/>
        <v>0</v>
      </c>
      <c r="U42" s="299">
        <f t="shared" si="5"/>
        <v>0</v>
      </c>
    </row>
    <row r="43" spans="1:21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  <c r="L43" s="4"/>
      <c r="M43" s="92"/>
      <c r="N43" s="38"/>
      <c r="O43" s="261">
        <f>N43*M33</f>
        <v>0</v>
      </c>
      <c r="P43" s="262"/>
      <c r="Q43" s="263">
        <f t="shared" si="1"/>
        <v>0</v>
      </c>
      <c r="R43" s="264"/>
      <c r="S43" s="250"/>
    </row>
    <row r="44" spans="1:21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  <c r="N44" s="99">
        <f>SUM(N8:N43)</f>
        <v>59</v>
      </c>
      <c r="O44" s="49">
        <f>SUM(O10:O43)</f>
        <v>0</v>
      </c>
      <c r="P44" s="39"/>
      <c r="Q44" s="5">
        <f>SUM(Q8:Q43)</f>
        <v>1626.92</v>
      </c>
    </row>
    <row r="45" spans="1:21" ht="15.75" thickBot="1" x14ac:dyDescent="0.3">
      <c r="A45" s="53"/>
      <c r="D45" s="123" t="s">
        <v>4</v>
      </c>
      <c r="E45" s="75">
        <f>F4+F5+F6-+C44</f>
        <v>50</v>
      </c>
      <c r="L45" s="53"/>
      <c r="O45" s="123" t="s">
        <v>4</v>
      </c>
      <c r="P45" s="75">
        <f>Q4+Q5+Q6-+N44</f>
        <v>0</v>
      </c>
    </row>
    <row r="46" spans="1:21" ht="15.75" thickBot="1" x14ac:dyDescent="0.3">
      <c r="A46" s="131"/>
      <c r="L46" s="131"/>
    </row>
    <row r="47" spans="1:21" ht="16.5" thickTop="1" thickBot="1" x14ac:dyDescent="0.3">
      <c r="A47" s="48"/>
      <c r="C47" s="873" t="s">
        <v>11</v>
      </c>
      <c r="D47" s="874"/>
      <c r="E47" s="162">
        <f>E5+E4+E6+-F44</f>
        <v>1387.46</v>
      </c>
      <c r="L47" s="48"/>
      <c r="N47" s="873" t="s">
        <v>11</v>
      </c>
      <c r="O47" s="874"/>
      <c r="P47" s="162">
        <f>P5+P4+P6+-Q44</f>
        <v>0</v>
      </c>
    </row>
    <row r="51" spans="2:20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8">G51-D51</f>
        <v>0</v>
      </c>
      <c r="I51" s="671">
        <v>19</v>
      </c>
      <c r="M51" s="665"/>
      <c r="N51" s="666"/>
      <c r="O51" s="667">
        <v>2034.8</v>
      </c>
      <c r="P51" s="668">
        <v>43899</v>
      </c>
      <c r="Q51" s="669">
        <v>26330</v>
      </c>
      <c r="R51" s="667">
        <v>2034.8</v>
      </c>
      <c r="S51" s="670">
        <f t="shared" ref="S51" si="9">R51-O51</f>
        <v>0</v>
      </c>
      <c r="T51" s="671">
        <v>19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857"/>
      <c r="B1" s="857"/>
      <c r="C1" s="857"/>
      <c r="D1" s="857"/>
      <c r="E1" s="857"/>
      <c r="F1" s="857"/>
      <c r="G1" s="857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17"/>
      <c r="D4" s="347"/>
      <c r="E4" s="234"/>
      <c r="F4" s="160"/>
    </row>
    <row r="5" spans="1:11" ht="15" customHeight="1" thickBot="1" x14ac:dyDescent="0.3">
      <c r="A5" s="899"/>
      <c r="B5" s="871"/>
      <c r="C5" s="310"/>
      <c r="D5" s="311"/>
      <c r="E5" s="667"/>
      <c r="F5" s="345"/>
      <c r="G5" s="411">
        <f>F44</f>
        <v>0</v>
      </c>
      <c r="H5" s="65">
        <f>E4+E5+E6-G5</f>
        <v>0</v>
      </c>
    </row>
    <row r="6" spans="1:11" ht="17.25" thickTop="1" thickBot="1" x14ac:dyDescent="0.3">
      <c r="A6" s="900"/>
      <c r="B6" s="872"/>
      <c r="C6" s="217"/>
      <c r="E6" s="161"/>
      <c r="F6" s="212"/>
      <c r="I6" s="892" t="s">
        <v>3</v>
      </c>
      <c r="J6" s="8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1" ht="15.75" thickTop="1" x14ac:dyDescent="0.25">
      <c r="A8" s="89" t="s">
        <v>32</v>
      </c>
      <c r="B8" s="92" t="s">
        <v>102</v>
      </c>
      <c r="C8" s="15"/>
      <c r="D8" s="226"/>
      <c r="E8" s="93"/>
      <c r="F8" s="76">
        <f t="shared" ref="F8:F43" si="0">D8</f>
        <v>0</v>
      </c>
      <c r="G8" s="342"/>
      <c r="H8" s="343"/>
      <c r="I8" s="335">
        <f>E5+E4-F8</f>
        <v>0</v>
      </c>
      <c r="J8" s="601">
        <f>F4+F5+F6-C8</f>
        <v>0</v>
      </c>
    </row>
    <row r="9" spans="1:11" x14ac:dyDescent="0.25">
      <c r="A9" s="253"/>
      <c r="B9" s="92"/>
      <c r="C9" s="15"/>
      <c r="D9" s="226"/>
      <c r="E9" s="93"/>
      <c r="F9" s="76">
        <f t="shared" si="0"/>
        <v>0</v>
      </c>
      <c r="G9" s="342"/>
      <c r="H9" s="343"/>
      <c r="I9" s="335">
        <f>I8-F9</f>
        <v>0</v>
      </c>
      <c r="J9" s="429">
        <f>J8-C9</f>
        <v>0</v>
      </c>
      <c r="K9" s="303"/>
    </row>
    <row r="10" spans="1:11" x14ac:dyDescent="0.25">
      <c r="A10" s="239"/>
      <c r="B10" s="92"/>
      <c r="C10" s="15"/>
      <c r="D10" s="226"/>
      <c r="E10" s="93"/>
      <c r="F10" s="76">
        <f t="shared" si="0"/>
        <v>0</v>
      </c>
      <c r="G10" s="342"/>
      <c r="H10" s="343"/>
      <c r="I10" s="335">
        <f t="shared" ref="I10:I42" si="1">I9-F10</f>
        <v>0</v>
      </c>
      <c r="J10" s="429">
        <f t="shared" ref="J10:J42" si="2">J9-C10</f>
        <v>0</v>
      </c>
      <c r="K10" s="303"/>
    </row>
    <row r="11" spans="1:11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342"/>
      <c r="H11" s="343"/>
      <c r="I11" s="335">
        <f t="shared" si="1"/>
        <v>0</v>
      </c>
      <c r="J11" s="429">
        <f t="shared" si="2"/>
        <v>0</v>
      </c>
      <c r="K11" s="303"/>
    </row>
    <row r="12" spans="1:11" x14ac:dyDescent="0.25">
      <c r="A12" s="81"/>
      <c r="B12" s="92"/>
      <c r="C12" s="15"/>
      <c r="D12" s="226"/>
      <c r="E12" s="93"/>
      <c r="F12" s="76">
        <f t="shared" si="0"/>
        <v>0</v>
      </c>
      <c r="G12" s="342"/>
      <c r="H12" s="343"/>
      <c r="I12" s="335">
        <f t="shared" si="1"/>
        <v>0</v>
      </c>
      <c r="J12" s="429">
        <f t="shared" si="2"/>
        <v>0</v>
      </c>
      <c r="K12" s="303"/>
    </row>
    <row r="13" spans="1:11" x14ac:dyDescent="0.25">
      <c r="A13" s="81"/>
      <c r="B13" s="92"/>
      <c r="C13" s="15"/>
      <c r="D13" s="226"/>
      <c r="E13" s="88"/>
      <c r="F13" s="76">
        <f t="shared" si="0"/>
        <v>0</v>
      </c>
      <c r="G13" s="342"/>
      <c r="H13" s="343"/>
      <c r="I13" s="335">
        <f t="shared" si="1"/>
        <v>0</v>
      </c>
      <c r="J13" s="429">
        <f t="shared" si="2"/>
        <v>0</v>
      </c>
      <c r="K13" s="303"/>
    </row>
    <row r="14" spans="1:11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0</v>
      </c>
      <c r="J14" s="298">
        <f t="shared" si="2"/>
        <v>0</v>
      </c>
    </row>
    <row r="15" spans="1:11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298">
        <f t="shared" si="2"/>
        <v>0</v>
      </c>
    </row>
    <row r="16" spans="1:11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298">
        <f t="shared" si="2"/>
        <v>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1"/>
      <c r="H17" s="78"/>
      <c r="I17" s="87">
        <f t="shared" si="1"/>
        <v>0</v>
      </c>
      <c r="J17" s="298">
        <f t="shared" si="2"/>
        <v>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298">
        <f t="shared" si="2"/>
        <v>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298">
        <f t="shared" si="2"/>
        <v>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298">
        <f t="shared" si="2"/>
        <v>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298">
        <f t="shared" si="2"/>
        <v>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298">
        <f t="shared" si="2"/>
        <v>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298">
        <f t="shared" si="2"/>
        <v>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298">
        <f t="shared" si="2"/>
        <v>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298">
        <f t="shared" si="2"/>
        <v>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298">
        <f t="shared" si="2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298">
        <f t="shared" si="2"/>
        <v>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298">
        <f t="shared" si="2"/>
        <v>0</v>
      </c>
    </row>
    <row r="29" spans="1:10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1"/>
        <v>0</v>
      </c>
      <c r="J29" s="429">
        <f t="shared" si="2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298">
        <f t="shared" si="2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298">
        <f t="shared" si="2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298">
        <f t="shared" si="2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298">
        <f t="shared" si="2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298">
        <f t="shared" si="2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298">
        <f t="shared" si="2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298">
        <f t="shared" si="2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298">
        <f t="shared" si="2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298">
        <f t="shared" si="2"/>
        <v>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298">
        <f t="shared" si="2"/>
        <v>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298">
        <f t="shared" si="2"/>
        <v>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298">
        <f t="shared" si="2"/>
        <v>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299">
        <f t="shared" si="2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0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4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N30" sqref="N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857" t="s">
        <v>92</v>
      </c>
      <c r="B1" s="857"/>
      <c r="C1" s="857"/>
      <c r="D1" s="857"/>
      <c r="E1" s="857"/>
      <c r="F1" s="857"/>
      <c r="G1" s="857"/>
      <c r="H1" s="108">
        <v>1</v>
      </c>
      <c r="J1" s="691"/>
      <c r="K1" s="691"/>
      <c r="L1" s="691"/>
      <c r="M1" s="691"/>
      <c r="N1" s="691"/>
      <c r="O1" s="691"/>
      <c r="P1" s="691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692"/>
      <c r="E4" s="694"/>
      <c r="F4" s="160"/>
    </row>
    <row r="5" spans="1:16" ht="15" customHeight="1" thickBot="1" x14ac:dyDescent="0.3">
      <c r="A5" s="901" t="s">
        <v>116</v>
      </c>
      <c r="B5" s="903" t="s">
        <v>114</v>
      </c>
      <c r="C5" s="310"/>
      <c r="D5" s="311">
        <v>43904</v>
      </c>
      <c r="E5" s="667">
        <v>250</v>
      </c>
      <c r="F5" s="345">
        <v>10</v>
      </c>
      <c r="G5" s="411">
        <f>F44</f>
        <v>175</v>
      </c>
      <c r="H5" s="65">
        <f>E4+E5+E6-G5</f>
        <v>75</v>
      </c>
    </row>
    <row r="6" spans="1:16" ht="17.25" thickTop="1" thickBot="1" x14ac:dyDescent="0.3">
      <c r="A6" s="902"/>
      <c r="B6" s="904"/>
      <c r="C6" s="217"/>
      <c r="E6" s="161"/>
      <c r="F6" s="212"/>
      <c r="I6" s="892" t="s">
        <v>3</v>
      </c>
      <c r="J6" s="886" t="s">
        <v>4</v>
      </c>
      <c r="M6" s="439"/>
      <c r="N6" s="439"/>
      <c r="O6" s="439"/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  <c r="M7" s="439"/>
      <c r="N7" s="778"/>
      <c r="O7" s="439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2" t="s">
        <v>120</v>
      </c>
      <c r="H8" s="343">
        <v>698</v>
      </c>
      <c r="I8" s="335">
        <f>E5+E4-F8</f>
        <v>125</v>
      </c>
      <c r="J8" s="601">
        <f>F4+F5+F6-C8</f>
        <v>5</v>
      </c>
      <c r="M8" s="439"/>
      <c r="N8" s="778"/>
      <c r="O8" s="439"/>
    </row>
    <row r="9" spans="1:16" x14ac:dyDescent="0.25">
      <c r="A9" s="253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2" t="s">
        <v>121</v>
      </c>
      <c r="H9" s="343">
        <v>698</v>
      </c>
      <c r="I9" s="335">
        <f>I8-F9</f>
        <v>75</v>
      </c>
      <c r="J9" s="429">
        <f>J8-C9</f>
        <v>3</v>
      </c>
      <c r="M9" s="439"/>
      <c r="N9" s="778"/>
      <c r="O9" s="439"/>
    </row>
    <row r="10" spans="1:16" x14ac:dyDescent="0.25">
      <c r="A10" s="239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2"/>
      <c r="H10" s="343"/>
      <c r="I10" s="335">
        <f t="shared" ref="I10:I42" si="2">I9-F10</f>
        <v>75</v>
      </c>
      <c r="J10" s="429">
        <f t="shared" ref="J10:J42" si="3">J9-C10</f>
        <v>3</v>
      </c>
      <c r="M10" s="439"/>
      <c r="N10" s="778"/>
      <c r="O10" s="439"/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2"/>
      <c r="H11" s="343"/>
      <c r="I11" s="335">
        <f t="shared" si="2"/>
        <v>75</v>
      </c>
      <c r="J11" s="429">
        <f t="shared" si="3"/>
        <v>3</v>
      </c>
      <c r="M11" s="439"/>
      <c r="N11" s="778"/>
      <c r="O11" s="439"/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2"/>
      <c r="H12" s="343"/>
      <c r="I12" s="335">
        <f t="shared" si="2"/>
        <v>75</v>
      </c>
      <c r="J12" s="429">
        <f t="shared" si="3"/>
        <v>3</v>
      </c>
      <c r="M12" s="439"/>
      <c r="N12" s="778"/>
      <c r="O12" s="439"/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2"/>
      <c r="H13" s="343"/>
      <c r="I13" s="335">
        <f t="shared" si="2"/>
        <v>75</v>
      </c>
      <c r="J13" s="429">
        <f t="shared" si="3"/>
        <v>3</v>
      </c>
      <c r="M13" s="439"/>
      <c r="N13" s="778"/>
      <c r="O13" s="439"/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298">
        <f t="shared" si="3"/>
        <v>3</v>
      </c>
      <c r="M14" s="439"/>
      <c r="N14" s="778"/>
      <c r="O14" s="439"/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298">
        <f t="shared" si="3"/>
        <v>3</v>
      </c>
      <c r="M15" s="439"/>
      <c r="N15" s="778"/>
      <c r="O15" s="439"/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298">
        <f t="shared" si="3"/>
        <v>3</v>
      </c>
      <c r="M16" s="439"/>
      <c r="N16" s="778"/>
      <c r="O16" s="439"/>
    </row>
    <row r="17" spans="1:15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1"/>
      <c r="H17" s="78"/>
      <c r="I17" s="87">
        <f t="shared" si="2"/>
        <v>75</v>
      </c>
      <c r="J17" s="298">
        <f t="shared" si="3"/>
        <v>3</v>
      </c>
      <c r="M17" s="439"/>
      <c r="N17" s="778"/>
      <c r="O17" s="439"/>
    </row>
    <row r="18" spans="1:15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298">
        <f t="shared" si="3"/>
        <v>3</v>
      </c>
      <c r="M18" s="439"/>
      <c r="N18" s="778"/>
      <c r="O18" s="439"/>
    </row>
    <row r="19" spans="1:15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298">
        <f t="shared" si="3"/>
        <v>3</v>
      </c>
      <c r="M19" s="439"/>
      <c r="N19" s="778"/>
      <c r="O19" s="439"/>
    </row>
    <row r="20" spans="1:15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298">
        <f t="shared" si="3"/>
        <v>3</v>
      </c>
      <c r="M20" s="439"/>
      <c r="N20" s="778"/>
      <c r="O20" s="439"/>
    </row>
    <row r="21" spans="1:15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298">
        <f t="shared" si="3"/>
        <v>3</v>
      </c>
      <c r="M21" s="439"/>
      <c r="N21" s="778"/>
      <c r="O21" s="439"/>
    </row>
    <row r="22" spans="1:15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298">
        <f t="shared" si="3"/>
        <v>3</v>
      </c>
      <c r="M22" s="439"/>
      <c r="N22" s="778"/>
      <c r="O22" s="439"/>
    </row>
    <row r="23" spans="1:15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298">
        <f t="shared" si="3"/>
        <v>3</v>
      </c>
      <c r="M23" s="439"/>
      <c r="N23" s="778"/>
      <c r="O23" s="439"/>
    </row>
    <row r="24" spans="1:15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298">
        <f t="shared" si="3"/>
        <v>3</v>
      </c>
      <c r="M24" s="439"/>
      <c r="N24" s="778"/>
      <c r="O24" s="439"/>
    </row>
    <row r="25" spans="1:15" ht="20.25" x14ac:dyDescent="0.3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298">
        <f t="shared" si="3"/>
        <v>3</v>
      </c>
      <c r="M25" s="439"/>
      <c r="N25" s="779"/>
      <c r="O25" s="439"/>
    </row>
    <row r="26" spans="1:15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298">
        <f t="shared" si="3"/>
        <v>3</v>
      </c>
      <c r="M26" s="439"/>
      <c r="N26" s="778"/>
      <c r="O26" s="439"/>
    </row>
    <row r="27" spans="1:15" ht="15.75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298">
        <f t="shared" si="3"/>
        <v>3</v>
      </c>
      <c r="M27" s="439"/>
      <c r="N27" s="780"/>
      <c r="O27" s="439"/>
    </row>
    <row r="28" spans="1:15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298">
        <f t="shared" si="3"/>
        <v>3</v>
      </c>
      <c r="M28" s="439"/>
      <c r="N28" s="778"/>
      <c r="O28" s="439"/>
    </row>
    <row r="29" spans="1:15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75</v>
      </c>
      <c r="J29" s="429">
        <f t="shared" si="3"/>
        <v>3</v>
      </c>
      <c r="M29" s="439"/>
      <c r="N29" s="778"/>
      <c r="O29" s="439"/>
    </row>
    <row r="30" spans="1:15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298">
        <f t="shared" si="3"/>
        <v>3</v>
      </c>
      <c r="N30" s="17"/>
    </row>
    <row r="31" spans="1:15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298">
        <f t="shared" si="3"/>
        <v>3</v>
      </c>
      <c r="N31" s="17"/>
    </row>
    <row r="32" spans="1:15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298">
        <f t="shared" si="3"/>
        <v>3</v>
      </c>
      <c r="N32" s="17"/>
    </row>
    <row r="33" spans="1:14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298">
        <f t="shared" si="3"/>
        <v>3</v>
      </c>
      <c r="N33" s="17"/>
    </row>
    <row r="34" spans="1:14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298">
        <f t="shared" si="3"/>
        <v>3</v>
      </c>
      <c r="N34" s="17"/>
    </row>
    <row r="35" spans="1:14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298">
        <f t="shared" si="3"/>
        <v>3</v>
      </c>
    </row>
    <row r="36" spans="1:14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298">
        <f t="shared" si="3"/>
        <v>3</v>
      </c>
    </row>
    <row r="37" spans="1:14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298">
        <f t="shared" si="3"/>
        <v>3</v>
      </c>
    </row>
    <row r="38" spans="1:14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298">
        <f t="shared" si="3"/>
        <v>3</v>
      </c>
    </row>
    <row r="39" spans="1:14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298">
        <f t="shared" si="3"/>
        <v>3</v>
      </c>
    </row>
    <row r="40" spans="1:14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298">
        <f t="shared" si="3"/>
        <v>3</v>
      </c>
    </row>
    <row r="41" spans="1:14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298">
        <f t="shared" si="3"/>
        <v>3</v>
      </c>
    </row>
    <row r="42" spans="1:14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299">
        <f t="shared" si="3"/>
        <v>3</v>
      </c>
    </row>
    <row r="43" spans="1:14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4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3" t="s">
        <v>4</v>
      </c>
      <c r="E45" s="75">
        <f>F4+F5+F6-+C44</f>
        <v>3</v>
      </c>
    </row>
    <row r="46" spans="1:14" ht="15.75" thickBot="1" x14ac:dyDescent="0.3">
      <c r="A46" s="131"/>
    </row>
    <row r="47" spans="1:14" ht="16.5" thickTop="1" thickBot="1" x14ac:dyDescent="0.3">
      <c r="A47" s="48"/>
      <c r="C47" s="873" t="s">
        <v>11</v>
      </c>
      <c r="D47" s="874"/>
      <c r="E47" s="162">
        <f>E5+E4+E6+-F44</f>
        <v>75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5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topLeftCell="B1" workbookViewId="0">
      <selection activeCell="J14" sqref="J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57" t="s">
        <v>92</v>
      </c>
      <c r="B1" s="857"/>
      <c r="C1" s="857"/>
      <c r="D1" s="857"/>
      <c r="E1" s="857"/>
      <c r="F1" s="857"/>
      <c r="G1" s="857"/>
      <c r="H1" s="108">
        <v>1</v>
      </c>
      <c r="J1" s="691"/>
      <c r="K1" s="691"/>
      <c r="L1" s="691"/>
      <c r="M1" s="691"/>
      <c r="N1" s="691"/>
      <c r="O1" s="691"/>
      <c r="P1" s="691"/>
      <c r="Q1" s="69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92"/>
      <c r="E4" s="694"/>
      <c r="F4" s="160"/>
    </row>
    <row r="5" spans="1:17" ht="25.5" customHeight="1" thickBot="1" x14ac:dyDescent="0.3">
      <c r="A5" s="901"/>
      <c r="B5" s="905" t="s">
        <v>115</v>
      </c>
      <c r="C5" s="310"/>
      <c r="D5" s="311">
        <v>43904</v>
      </c>
      <c r="E5" s="667">
        <v>200</v>
      </c>
      <c r="F5" s="345">
        <v>10</v>
      </c>
      <c r="G5" s="411">
        <f>F44</f>
        <v>140</v>
      </c>
      <c r="H5" s="65">
        <f>E4+E5+E6-G5</f>
        <v>60</v>
      </c>
    </row>
    <row r="6" spans="1:17" ht="25.5" customHeight="1" thickTop="1" thickBot="1" x14ac:dyDescent="0.3">
      <c r="A6" s="902"/>
      <c r="B6" s="906"/>
      <c r="C6" s="217"/>
      <c r="E6" s="161"/>
      <c r="F6" s="212"/>
      <c r="I6" s="892" t="s">
        <v>3</v>
      </c>
      <c r="J6" s="886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2" t="s">
        <v>120</v>
      </c>
      <c r="H8" s="343">
        <v>636</v>
      </c>
      <c r="I8" s="335">
        <f>E5+E4-F8</f>
        <v>100</v>
      </c>
      <c r="J8" s="601">
        <f>F4+F5+F6-C8</f>
        <v>5</v>
      </c>
    </row>
    <row r="9" spans="1:17" x14ac:dyDescent="0.25">
      <c r="A9" s="253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2" t="s">
        <v>121</v>
      </c>
      <c r="H9" s="343">
        <v>638</v>
      </c>
      <c r="I9" s="335">
        <f>I8-F9</f>
        <v>60</v>
      </c>
      <c r="J9" s="429">
        <f>J8-C9</f>
        <v>3</v>
      </c>
    </row>
    <row r="10" spans="1:17" x14ac:dyDescent="0.25">
      <c r="A10" s="239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2"/>
      <c r="H10" s="343"/>
      <c r="I10" s="335">
        <f t="shared" ref="I10:I42" si="2">I9-F10</f>
        <v>60</v>
      </c>
      <c r="J10" s="429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2"/>
      <c r="H11" s="343"/>
      <c r="I11" s="335">
        <f t="shared" si="2"/>
        <v>60</v>
      </c>
      <c r="J11" s="429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2"/>
      <c r="H12" s="343"/>
      <c r="I12" s="335">
        <f t="shared" si="2"/>
        <v>60</v>
      </c>
      <c r="J12" s="429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2"/>
      <c r="H13" s="343"/>
      <c r="I13" s="335">
        <f t="shared" si="2"/>
        <v>60</v>
      </c>
      <c r="J13" s="429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298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298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298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60</v>
      </c>
      <c r="J17" s="298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298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298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298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298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298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298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298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298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298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298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298">
        <f t="shared" si="3"/>
        <v>3</v>
      </c>
    </row>
    <row r="29" spans="1:10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60</v>
      </c>
      <c r="J29" s="429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298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298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298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298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298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298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298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298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298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298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298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298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299">
        <f t="shared" si="3"/>
        <v>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60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5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N1" workbookViewId="0">
      <pane ySplit="8" topLeftCell="A9" activePane="bottomLeft" state="frozen"/>
      <selection pane="bottomLeft" activeCell="N14" sqref="N13:N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8"/>
  </cols>
  <sheetData>
    <row r="1" spans="1:19" ht="40.5" x14ac:dyDescent="0.55000000000000004">
      <c r="A1" s="857" t="s">
        <v>147</v>
      </c>
      <c r="B1" s="857"/>
      <c r="C1" s="857"/>
      <c r="D1" s="857"/>
      <c r="E1" s="857"/>
      <c r="F1" s="857"/>
      <c r="G1" s="857"/>
      <c r="H1" s="11">
        <v>1</v>
      </c>
      <c r="K1" s="857" t="s">
        <v>147</v>
      </c>
      <c r="L1" s="857"/>
      <c r="M1" s="857"/>
      <c r="N1" s="857"/>
      <c r="O1" s="857"/>
      <c r="P1" s="857"/>
      <c r="Q1" s="857"/>
      <c r="R1" s="11">
        <v>1</v>
      </c>
    </row>
    <row r="2" spans="1:19" ht="15.75" thickBot="1" x14ac:dyDescent="0.3">
      <c r="A2" t="s">
        <v>41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80"/>
      <c r="H4" s="180"/>
      <c r="K4" s="12"/>
      <c r="L4" s="12"/>
      <c r="M4" s="12"/>
      <c r="N4" s="12"/>
      <c r="O4" s="12"/>
      <c r="P4" s="12"/>
      <c r="Q4" s="180"/>
      <c r="R4" s="180"/>
    </row>
    <row r="5" spans="1:19" ht="15" customHeight="1" x14ac:dyDescent="0.25">
      <c r="A5" s="849" t="s">
        <v>80</v>
      </c>
      <c r="B5" s="860" t="s">
        <v>81</v>
      </c>
      <c r="C5" s="348">
        <v>65</v>
      </c>
      <c r="D5" s="311">
        <v>43966</v>
      </c>
      <c r="E5" s="335">
        <v>119.68</v>
      </c>
      <c r="F5" s="317">
        <v>10</v>
      </c>
      <c r="G5" s="336">
        <f>F78</f>
        <v>119.68</v>
      </c>
      <c r="K5" s="313" t="s">
        <v>80</v>
      </c>
      <c r="L5" s="861" t="s">
        <v>113</v>
      </c>
      <c r="M5" s="348">
        <v>70</v>
      </c>
      <c r="N5" s="311">
        <v>43966</v>
      </c>
      <c r="O5" s="335">
        <v>116.93</v>
      </c>
      <c r="P5" s="317">
        <v>10</v>
      </c>
      <c r="Q5" s="336"/>
    </row>
    <row r="6" spans="1:19" x14ac:dyDescent="0.25">
      <c r="A6" s="849"/>
      <c r="B6" s="860"/>
      <c r="C6" s="349"/>
      <c r="D6" s="311"/>
      <c r="E6" s="344"/>
      <c r="F6" s="317"/>
      <c r="G6" s="339"/>
      <c r="H6" s="7">
        <f>E6-G6+E7+E5-G5</f>
        <v>0</v>
      </c>
      <c r="K6" s="313"/>
      <c r="L6" s="861"/>
      <c r="M6" s="349"/>
      <c r="N6" s="311"/>
      <c r="O6" s="344"/>
      <c r="P6" s="317"/>
      <c r="Q6" s="339">
        <f>P78</f>
        <v>116.93</v>
      </c>
      <c r="R6" s="7">
        <f>O6-Q6+O7+O5-Q5</f>
        <v>0</v>
      </c>
    </row>
    <row r="7" spans="1:19" ht="15.75" thickBot="1" x14ac:dyDescent="0.3">
      <c r="A7" s="303"/>
      <c r="B7" s="350"/>
      <c r="C7" s="351"/>
      <c r="D7" s="352"/>
      <c r="E7" s="335"/>
      <c r="F7" s="317"/>
      <c r="G7" s="303"/>
      <c r="K7" s="303"/>
      <c r="L7" s="350"/>
      <c r="M7" s="351"/>
      <c r="N7" s="352"/>
      <c r="O7" s="335"/>
      <c r="P7" s="317"/>
      <c r="Q7" s="303"/>
    </row>
    <row r="8" spans="1:1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/>
      <c r="N8" s="32"/>
      <c r="O8" s="33"/>
      <c r="P8" s="9" t="s">
        <v>9</v>
      </c>
      <c r="Q8" s="10" t="s">
        <v>15</v>
      </c>
      <c r="R8" s="24"/>
    </row>
    <row r="9" spans="1:19" ht="15.75" thickTop="1" x14ac:dyDescent="0.25">
      <c r="A9" s="89" t="s">
        <v>32</v>
      </c>
      <c r="B9" s="92"/>
      <c r="C9" s="15">
        <v>10</v>
      </c>
      <c r="D9" s="341">
        <v>119.68</v>
      </c>
      <c r="E9" s="400">
        <v>43966</v>
      </c>
      <c r="F9" s="341">
        <f t="shared" ref="F9:F18" si="0">D9</f>
        <v>119.68</v>
      </c>
      <c r="G9" s="342" t="s">
        <v>272</v>
      </c>
      <c r="H9" s="343">
        <v>67</v>
      </c>
      <c r="I9" s="353">
        <f>E6-F9+E5</f>
        <v>0</v>
      </c>
      <c r="K9" s="89" t="s">
        <v>32</v>
      </c>
      <c r="L9" s="92">
        <f>P6-M9+P5</f>
        <v>0</v>
      </c>
      <c r="M9" s="15">
        <v>10</v>
      </c>
      <c r="N9" s="341">
        <v>116.93</v>
      </c>
      <c r="O9" s="400">
        <v>43966</v>
      </c>
      <c r="P9" s="341">
        <f t="shared" ref="P9:P72" si="1">N9</f>
        <v>116.93</v>
      </c>
      <c r="Q9" s="342" t="s">
        <v>272</v>
      </c>
      <c r="R9" s="343">
        <v>72</v>
      </c>
      <c r="S9" s="353">
        <f>O6-P9+O5</f>
        <v>0</v>
      </c>
    </row>
    <row r="10" spans="1:19" x14ac:dyDescent="0.25">
      <c r="A10" s="253"/>
      <c r="B10" s="92"/>
      <c r="C10" s="15"/>
      <c r="D10" s="341"/>
      <c r="E10" s="400"/>
      <c r="F10" s="341">
        <f t="shared" si="0"/>
        <v>0</v>
      </c>
      <c r="G10" s="794"/>
      <c r="H10" s="795"/>
      <c r="I10" s="812">
        <f>I9-F10</f>
        <v>0</v>
      </c>
      <c r="K10" s="253"/>
      <c r="L10" s="92">
        <f>L9-M10</f>
        <v>0</v>
      </c>
      <c r="M10" s="15"/>
      <c r="N10" s="341"/>
      <c r="O10" s="400"/>
      <c r="P10" s="341">
        <f t="shared" si="1"/>
        <v>0</v>
      </c>
      <c r="Q10" s="794"/>
      <c r="R10" s="795"/>
      <c r="S10" s="812">
        <f>S9-P10</f>
        <v>0</v>
      </c>
    </row>
    <row r="11" spans="1:19" x14ac:dyDescent="0.25">
      <c r="A11" s="239"/>
      <c r="B11" s="92"/>
      <c r="C11" s="15"/>
      <c r="D11" s="341"/>
      <c r="E11" s="400"/>
      <c r="F11" s="341">
        <f t="shared" si="0"/>
        <v>0</v>
      </c>
      <c r="G11" s="794"/>
      <c r="H11" s="795"/>
      <c r="I11" s="812">
        <f t="shared" ref="I11:I15" si="2">I10-F11</f>
        <v>0</v>
      </c>
      <c r="J11" s="303"/>
      <c r="K11" s="239"/>
      <c r="L11" s="92">
        <f t="shared" ref="L11:L54" si="3">L10-M11</f>
        <v>0</v>
      </c>
      <c r="M11" s="15"/>
      <c r="N11" s="341"/>
      <c r="O11" s="400"/>
      <c r="P11" s="341">
        <f t="shared" si="1"/>
        <v>0</v>
      </c>
      <c r="Q11" s="794"/>
      <c r="R11" s="795"/>
      <c r="S11" s="812">
        <f t="shared" ref="S11:S74" si="4">S10-P11</f>
        <v>0</v>
      </c>
    </row>
    <row r="12" spans="1:19" x14ac:dyDescent="0.25">
      <c r="A12" s="239"/>
      <c r="B12" s="92"/>
      <c r="C12" s="15"/>
      <c r="D12" s="341"/>
      <c r="E12" s="400"/>
      <c r="F12" s="341">
        <f t="shared" si="0"/>
        <v>0</v>
      </c>
      <c r="G12" s="794"/>
      <c r="H12" s="795"/>
      <c r="I12" s="812">
        <f t="shared" si="2"/>
        <v>0</v>
      </c>
      <c r="J12" s="303"/>
      <c r="K12" s="239"/>
      <c r="L12" s="92">
        <f t="shared" si="3"/>
        <v>0</v>
      </c>
      <c r="M12" s="15"/>
      <c r="N12" s="341"/>
      <c r="O12" s="400"/>
      <c r="P12" s="341">
        <f t="shared" si="1"/>
        <v>0</v>
      </c>
      <c r="Q12" s="794"/>
      <c r="R12" s="795"/>
      <c r="S12" s="812">
        <f t="shared" si="4"/>
        <v>0</v>
      </c>
    </row>
    <row r="13" spans="1:19" x14ac:dyDescent="0.25">
      <c r="A13" s="91" t="s">
        <v>33</v>
      </c>
      <c r="B13" s="92"/>
      <c r="C13" s="15"/>
      <c r="D13" s="341"/>
      <c r="E13" s="400"/>
      <c r="F13" s="341">
        <f t="shared" si="0"/>
        <v>0</v>
      </c>
      <c r="G13" s="794"/>
      <c r="H13" s="795"/>
      <c r="I13" s="812">
        <f t="shared" si="2"/>
        <v>0</v>
      </c>
      <c r="J13" s="303"/>
      <c r="K13" s="91" t="s">
        <v>33</v>
      </c>
      <c r="L13" s="92">
        <f t="shared" si="3"/>
        <v>0</v>
      </c>
      <c r="M13" s="15"/>
      <c r="N13" s="341"/>
      <c r="O13" s="400"/>
      <c r="P13" s="341">
        <f t="shared" si="1"/>
        <v>0</v>
      </c>
      <c r="Q13" s="794"/>
      <c r="R13" s="795"/>
      <c r="S13" s="812">
        <f t="shared" si="4"/>
        <v>0</v>
      </c>
    </row>
    <row r="14" spans="1:19" x14ac:dyDescent="0.25">
      <c r="A14" s="81"/>
      <c r="B14" s="92"/>
      <c r="C14" s="15"/>
      <c r="D14" s="341"/>
      <c r="E14" s="400"/>
      <c r="F14" s="341">
        <f t="shared" si="0"/>
        <v>0</v>
      </c>
      <c r="G14" s="794"/>
      <c r="H14" s="795"/>
      <c r="I14" s="812">
        <f t="shared" si="2"/>
        <v>0</v>
      </c>
      <c r="J14" s="303"/>
      <c r="K14" s="81"/>
      <c r="L14" s="92">
        <f t="shared" si="3"/>
        <v>0</v>
      </c>
      <c r="M14" s="15"/>
      <c r="N14" s="341"/>
      <c r="O14" s="400"/>
      <c r="P14" s="341">
        <f t="shared" si="1"/>
        <v>0</v>
      </c>
      <c r="Q14" s="342"/>
      <c r="R14" s="343"/>
      <c r="S14" s="353">
        <f t="shared" si="4"/>
        <v>0</v>
      </c>
    </row>
    <row r="15" spans="1:19" x14ac:dyDescent="0.25">
      <c r="A15" s="81"/>
      <c r="B15" s="92"/>
      <c r="C15" s="15"/>
      <c r="D15" s="341"/>
      <c r="E15" s="400"/>
      <c r="F15" s="341">
        <f t="shared" si="0"/>
        <v>0</v>
      </c>
      <c r="G15" s="342"/>
      <c r="H15" s="343"/>
      <c r="I15" s="353">
        <f t="shared" si="2"/>
        <v>0</v>
      </c>
      <c r="J15" s="303"/>
      <c r="K15" s="81"/>
      <c r="L15" s="92">
        <f t="shared" si="3"/>
        <v>0</v>
      </c>
      <c r="M15" s="15"/>
      <c r="N15" s="341"/>
      <c r="O15" s="400"/>
      <c r="P15" s="341">
        <f t="shared" si="1"/>
        <v>0</v>
      </c>
      <c r="Q15" s="342"/>
      <c r="R15" s="343"/>
      <c r="S15" s="353">
        <f t="shared" si="4"/>
        <v>0</v>
      </c>
    </row>
    <row r="16" spans="1:19" x14ac:dyDescent="0.25">
      <c r="B16" s="92"/>
      <c r="C16" s="15"/>
      <c r="D16" s="341"/>
      <c r="E16" s="400"/>
      <c r="F16" s="341">
        <f t="shared" si="0"/>
        <v>0</v>
      </c>
      <c r="G16" s="342"/>
      <c r="H16" s="343"/>
      <c r="I16" s="353">
        <f t="shared" ref="I16:I75" si="5">I15-F16</f>
        <v>0</v>
      </c>
      <c r="J16" s="303"/>
      <c r="L16" s="92">
        <f t="shared" si="3"/>
        <v>0</v>
      </c>
      <c r="M16" s="15"/>
      <c r="N16" s="341"/>
      <c r="O16" s="400"/>
      <c r="P16" s="341">
        <f t="shared" si="1"/>
        <v>0</v>
      </c>
      <c r="Q16" s="342"/>
      <c r="R16" s="343"/>
      <c r="S16" s="353">
        <f t="shared" si="4"/>
        <v>0</v>
      </c>
    </row>
    <row r="17" spans="1:19" x14ac:dyDescent="0.25">
      <c r="B17" s="92"/>
      <c r="C17" s="15"/>
      <c r="D17" s="341"/>
      <c r="E17" s="400"/>
      <c r="F17" s="341">
        <f t="shared" si="0"/>
        <v>0</v>
      </c>
      <c r="G17" s="342"/>
      <c r="H17" s="343"/>
      <c r="I17" s="353">
        <f t="shared" si="5"/>
        <v>0</v>
      </c>
      <c r="J17" s="303"/>
      <c r="L17" s="92">
        <f t="shared" si="3"/>
        <v>0</v>
      </c>
      <c r="M17" s="15"/>
      <c r="N17" s="341"/>
      <c r="O17" s="400"/>
      <c r="P17" s="341">
        <f t="shared" si="1"/>
        <v>0</v>
      </c>
      <c r="Q17" s="342"/>
      <c r="R17" s="343"/>
      <c r="S17" s="353">
        <f t="shared" si="4"/>
        <v>0</v>
      </c>
    </row>
    <row r="18" spans="1:19" x14ac:dyDescent="0.25">
      <c r="A18" s="134"/>
      <c r="B18" s="92"/>
      <c r="C18" s="15"/>
      <c r="D18" s="341"/>
      <c r="E18" s="400"/>
      <c r="F18" s="341">
        <f t="shared" si="0"/>
        <v>0</v>
      </c>
      <c r="G18" s="342"/>
      <c r="H18" s="343"/>
      <c r="I18" s="353">
        <f t="shared" si="5"/>
        <v>0</v>
      </c>
      <c r="J18" s="303"/>
      <c r="K18" s="134"/>
      <c r="L18" s="92">
        <f t="shared" si="3"/>
        <v>0</v>
      </c>
      <c r="M18" s="15"/>
      <c r="N18" s="341"/>
      <c r="O18" s="400"/>
      <c r="P18" s="341">
        <f t="shared" si="1"/>
        <v>0</v>
      </c>
      <c r="Q18" s="342"/>
      <c r="R18" s="343"/>
      <c r="S18" s="353">
        <f t="shared" si="4"/>
        <v>0</v>
      </c>
    </row>
    <row r="19" spans="1:19" x14ac:dyDescent="0.25">
      <c r="A19" s="134"/>
      <c r="B19" s="92"/>
      <c r="C19" s="15"/>
      <c r="D19" s="341"/>
      <c r="E19" s="400"/>
      <c r="F19" s="341">
        <f t="shared" ref="F19:F73" si="6">D19</f>
        <v>0</v>
      </c>
      <c r="G19" s="342"/>
      <c r="H19" s="343"/>
      <c r="I19" s="353">
        <f t="shared" si="5"/>
        <v>0</v>
      </c>
      <c r="K19" s="134"/>
      <c r="L19" s="92">
        <f t="shared" si="3"/>
        <v>0</v>
      </c>
      <c r="M19" s="15"/>
      <c r="N19" s="341"/>
      <c r="O19" s="400"/>
      <c r="P19" s="341">
        <f t="shared" si="1"/>
        <v>0</v>
      </c>
      <c r="Q19" s="342"/>
      <c r="R19" s="343"/>
      <c r="S19" s="353">
        <f t="shared" si="4"/>
        <v>0</v>
      </c>
    </row>
    <row r="20" spans="1:19" x14ac:dyDescent="0.25">
      <c r="A20" s="134"/>
      <c r="B20" s="92"/>
      <c r="C20" s="15"/>
      <c r="D20" s="341"/>
      <c r="E20" s="400"/>
      <c r="F20" s="341">
        <f t="shared" si="6"/>
        <v>0</v>
      </c>
      <c r="G20" s="342"/>
      <c r="H20" s="343"/>
      <c r="I20" s="353">
        <f t="shared" si="5"/>
        <v>0</v>
      </c>
      <c r="K20" s="134"/>
      <c r="L20" s="92">
        <f t="shared" si="3"/>
        <v>0</v>
      </c>
      <c r="M20" s="15"/>
      <c r="N20" s="341"/>
      <c r="O20" s="400"/>
      <c r="P20" s="341">
        <f t="shared" si="1"/>
        <v>0</v>
      </c>
      <c r="Q20" s="342"/>
      <c r="R20" s="343"/>
      <c r="S20" s="353">
        <f t="shared" si="4"/>
        <v>0</v>
      </c>
    </row>
    <row r="21" spans="1:19" x14ac:dyDescent="0.25">
      <c r="A21" s="134"/>
      <c r="B21" s="92"/>
      <c r="C21" s="15"/>
      <c r="D21" s="341"/>
      <c r="E21" s="400"/>
      <c r="F21" s="341">
        <f t="shared" si="6"/>
        <v>0</v>
      </c>
      <c r="G21" s="342"/>
      <c r="H21" s="343"/>
      <c r="I21" s="353">
        <f t="shared" si="5"/>
        <v>0</v>
      </c>
      <c r="K21" s="134"/>
      <c r="L21" s="92">
        <f t="shared" si="3"/>
        <v>0</v>
      </c>
      <c r="M21" s="15"/>
      <c r="N21" s="341"/>
      <c r="O21" s="400"/>
      <c r="P21" s="341">
        <f t="shared" si="1"/>
        <v>0</v>
      </c>
      <c r="Q21" s="342"/>
      <c r="R21" s="343"/>
      <c r="S21" s="353">
        <f t="shared" si="4"/>
        <v>0</v>
      </c>
    </row>
    <row r="22" spans="1:19" x14ac:dyDescent="0.25">
      <c r="A22" s="134"/>
      <c r="B22" s="361"/>
      <c r="C22" s="15"/>
      <c r="D22" s="341"/>
      <c r="E22" s="400"/>
      <c r="F22" s="341">
        <f t="shared" si="6"/>
        <v>0</v>
      </c>
      <c r="G22" s="342"/>
      <c r="H22" s="343"/>
      <c r="I22" s="353">
        <f t="shared" si="5"/>
        <v>0</v>
      </c>
      <c r="K22" s="134"/>
      <c r="L22" s="361">
        <f t="shared" si="3"/>
        <v>0</v>
      </c>
      <c r="M22" s="15"/>
      <c r="N22" s="341"/>
      <c r="O22" s="400"/>
      <c r="P22" s="341">
        <f t="shared" si="1"/>
        <v>0</v>
      </c>
      <c r="Q22" s="342"/>
      <c r="R22" s="343"/>
      <c r="S22" s="353">
        <f t="shared" si="4"/>
        <v>0</v>
      </c>
    </row>
    <row r="23" spans="1:19" x14ac:dyDescent="0.25">
      <c r="A23" s="135"/>
      <c r="B23" s="361"/>
      <c r="C23" s="15"/>
      <c r="D23" s="341"/>
      <c r="E23" s="400"/>
      <c r="F23" s="341">
        <f t="shared" si="6"/>
        <v>0</v>
      </c>
      <c r="G23" s="342"/>
      <c r="H23" s="343"/>
      <c r="I23" s="353">
        <f t="shared" si="5"/>
        <v>0</v>
      </c>
      <c r="K23" s="135"/>
      <c r="L23" s="361">
        <f t="shared" si="3"/>
        <v>0</v>
      </c>
      <c r="M23" s="15"/>
      <c r="N23" s="341"/>
      <c r="O23" s="400"/>
      <c r="P23" s="341">
        <f t="shared" si="1"/>
        <v>0</v>
      </c>
      <c r="Q23" s="342"/>
      <c r="R23" s="343"/>
      <c r="S23" s="353">
        <f t="shared" si="4"/>
        <v>0</v>
      </c>
    </row>
    <row r="24" spans="1:19" x14ac:dyDescent="0.25">
      <c r="A24" s="134"/>
      <c r="B24" s="361"/>
      <c r="C24" s="15"/>
      <c r="D24" s="341"/>
      <c r="E24" s="400"/>
      <c r="F24" s="341">
        <f t="shared" si="6"/>
        <v>0</v>
      </c>
      <c r="G24" s="342"/>
      <c r="H24" s="343"/>
      <c r="I24" s="353">
        <f t="shared" si="5"/>
        <v>0</v>
      </c>
      <c r="K24" s="134"/>
      <c r="L24" s="361">
        <f t="shared" si="3"/>
        <v>0</v>
      </c>
      <c r="M24" s="15"/>
      <c r="N24" s="341"/>
      <c r="O24" s="400"/>
      <c r="P24" s="341">
        <f t="shared" si="1"/>
        <v>0</v>
      </c>
      <c r="Q24" s="342"/>
      <c r="R24" s="343"/>
      <c r="S24" s="353">
        <f t="shared" si="4"/>
        <v>0</v>
      </c>
    </row>
    <row r="25" spans="1:19" x14ac:dyDescent="0.25">
      <c r="A25" s="134"/>
      <c r="B25" s="361"/>
      <c r="C25" s="15"/>
      <c r="D25" s="341"/>
      <c r="E25" s="400"/>
      <c r="F25" s="341">
        <f t="shared" si="6"/>
        <v>0</v>
      </c>
      <c r="G25" s="342"/>
      <c r="H25" s="343"/>
      <c r="I25" s="353">
        <f t="shared" si="5"/>
        <v>0</v>
      </c>
      <c r="K25" s="134"/>
      <c r="L25" s="361">
        <f t="shared" si="3"/>
        <v>0</v>
      </c>
      <c r="M25" s="15"/>
      <c r="N25" s="341"/>
      <c r="O25" s="400"/>
      <c r="P25" s="341">
        <f t="shared" si="1"/>
        <v>0</v>
      </c>
      <c r="Q25" s="342"/>
      <c r="R25" s="343"/>
      <c r="S25" s="353">
        <f t="shared" si="4"/>
        <v>0</v>
      </c>
    </row>
    <row r="26" spans="1:19" x14ac:dyDescent="0.25">
      <c r="A26" s="134"/>
      <c r="B26" s="239"/>
      <c r="C26" s="15"/>
      <c r="D26" s="341"/>
      <c r="E26" s="400"/>
      <c r="F26" s="341">
        <f t="shared" si="6"/>
        <v>0</v>
      </c>
      <c r="G26" s="342"/>
      <c r="H26" s="343"/>
      <c r="I26" s="353">
        <f t="shared" si="5"/>
        <v>0</v>
      </c>
      <c r="K26" s="134"/>
      <c r="L26" s="239">
        <f t="shared" si="3"/>
        <v>0</v>
      </c>
      <c r="M26" s="15"/>
      <c r="N26" s="341"/>
      <c r="O26" s="400"/>
      <c r="P26" s="341">
        <f t="shared" si="1"/>
        <v>0</v>
      </c>
      <c r="Q26" s="342"/>
      <c r="R26" s="343"/>
      <c r="S26" s="353">
        <f t="shared" si="4"/>
        <v>0</v>
      </c>
    </row>
    <row r="27" spans="1:19" x14ac:dyDescent="0.25">
      <c r="A27" s="134"/>
      <c r="B27" s="361"/>
      <c r="C27" s="15"/>
      <c r="D27" s="341"/>
      <c r="E27" s="400"/>
      <c r="F27" s="341">
        <f t="shared" si="6"/>
        <v>0</v>
      </c>
      <c r="G27" s="342"/>
      <c r="H27" s="343"/>
      <c r="I27" s="353">
        <f t="shared" si="5"/>
        <v>0</v>
      </c>
      <c r="K27" s="134"/>
      <c r="L27" s="361">
        <f t="shared" si="3"/>
        <v>0</v>
      </c>
      <c r="M27" s="15"/>
      <c r="N27" s="341"/>
      <c r="O27" s="400"/>
      <c r="P27" s="341">
        <f t="shared" si="1"/>
        <v>0</v>
      </c>
      <c r="Q27" s="342"/>
      <c r="R27" s="343"/>
      <c r="S27" s="353">
        <f t="shared" si="4"/>
        <v>0</v>
      </c>
    </row>
    <row r="28" spans="1:19" x14ac:dyDescent="0.25">
      <c r="A28" s="134"/>
      <c r="B28" s="239"/>
      <c r="C28" s="15"/>
      <c r="D28" s="341"/>
      <c r="E28" s="400"/>
      <c r="F28" s="341">
        <f t="shared" si="6"/>
        <v>0</v>
      </c>
      <c r="G28" s="342"/>
      <c r="H28" s="343"/>
      <c r="I28" s="353">
        <f t="shared" si="5"/>
        <v>0</v>
      </c>
      <c r="K28" s="134"/>
      <c r="L28" s="239">
        <f t="shared" si="3"/>
        <v>0</v>
      </c>
      <c r="M28" s="15"/>
      <c r="N28" s="341"/>
      <c r="O28" s="400"/>
      <c r="P28" s="341">
        <f t="shared" si="1"/>
        <v>0</v>
      </c>
      <c r="Q28" s="342"/>
      <c r="R28" s="343"/>
      <c r="S28" s="353">
        <f t="shared" si="4"/>
        <v>0</v>
      </c>
    </row>
    <row r="29" spans="1:19" x14ac:dyDescent="0.25">
      <c r="A29" s="134"/>
      <c r="B29" s="361"/>
      <c r="C29" s="15"/>
      <c r="D29" s="341"/>
      <c r="E29" s="400"/>
      <c r="F29" s="341">
        <f t="shared" si="6"/>
        <v>0</v>
      </c>
      <c r="G29" s="342"/>
      <c r="H29" s="343"/>
      <c r="I29" s="353">
        <f t="shared" si="5"/>
        <v>0</v>
      </c>
      <c r="K29" s="134"/>
      <c r="L29" s="361">
        <f t="shared" si="3"/>
        <v>0</v>
      </c>
      <c r="M29" s="15"/>
      <c r="N29" s="341"/>
      <c r="O29" s="400"/>
      <c r="P29" s="341">
        <f t="shared" si="1"/>
        <v>0</v>
      </c>
      <c r="Q29" s="342"/>
      <c r="R29" s="343"/>
      <c r="S29" s="353">
        <f t="shared" si="4"/>
        <v>0</v>
      </c>
    </row>
    <row r="30" spans="1:19" x14ac:dyDescent="0.25">
      <c r="A30" s="134"/>
      <c r="B30" s="361"/>
      <c r="C30" s="15"/>
      <c r="D30" s="341"/>
      <c r="E30" s="400"/>
      <c r="F30" s="341">
        <f t="shared" si="6"/>
        <v>0</v>
      </c>
      <c r="G30" s="342"/>
      <c r="H30" s="343"/>
      <c r="I30" s="353">
        <f t="shared" si="5"/>
        <v>0</v>
      </c>
      <c r="K30" s="134"/>
      <c r="L30" s="361">
        <f t="shared" si="3"/>
        <v>0</v>
      </c>
      <c r="M30" s="15"/>
      <c r="N30" s="341"/>
      <c r="O30" s="400"/>
      <c r="P30" s="341">
        <f t="shared" si="1"/>
        <v>0</v>
      </c>
      <c r="Q30" s="342"/>
      <c r="R30" s="343"/>
      <c r="S30" s="353">
        <f t="shared" si="4"/>
        <v>0</v>
      </c>
    </row>
    <row r="31" spans="1:19" x14ac:dyDescent="0.25">
      <c r="A31" s="134"/>
      <c r="B31" s="361"/>
      <c r="C31" s="15"/>
      <c r="D31" s="341"/>
      <c r="E31" s="400"/>
      <c r="F31" s="341">
        <f t="shared" si="6"/>
        <v>0</v>
      </c>
      <c r="G31" s="342"/>
      <c r="H31" s="343"/>
      <c r="I31" s="353">
        <f t="shared" si="5"/>
        <v>0</v>
      </c>
      <c r="K31" s="134"/>
      <c r="L31" s="361">
        <f t="shared" si="3"/>
        <v>0</v>
      </c>
      <c r="M31" s="15"/>
      <c r="N31" s="341"/>
      <c r="O31" s="400"/>
      <c r="P31" s="341">
        <f t="shared" si="1"/>
        <v>0</v>
      </c>
      <c r="Q31" s="342"/>
      <c r="R31" s="343"/>
      <c r="S31" s="353">
        <f t="shared" si="4"/>
        <v>0</v>
      </c>
    </row>
    <row r="32" spans="1:19" x14ac:dyDescent="0.25">
      <c r="A32" s="134"/>
      <c r="B32" s="361"/>
      <c r="C32" s="15"/>
      <c r="D32" s="341"/>
      <c r="E32" s="400"/>
      <c r="F32" s="341">
        <f t="shared" si="6"/>
        <v>0</v>
      </c>
      <c r="G32" s="342"/>
      <c r="H32" s="343"/>
      <c r="I32" s="353">
        <f t="shared" si="5"/>
        <v>0</v>
      </c>
      <c r="K32" s="134"/>
      <c r="L32" s="361">
        <f t="shared" si="3"/>
        <v>0</v>
      </c>
      <c r="M32" s="15"/>
      <c r="N32" s="341"/>
      <c r="O32" s="400"/>
      <c r="P32" s="341">
        <f t="shared" si="1"/>
        <v>0</v>
      </c>
      <c r="Q32" s="342"/>
      <c r="R32" s="343"/>
      <c r="S32" s="353">
        <f t="shared" si="4"/>
        <v>0</v>
      </c>
    </row>
    <row r="33" spans="1:19" x14ac:dyDescent="0.25">
      <c r="A33" s="134"/>
      <c r="B33" s="361"/>
      <c r="C33" s="15"/>
      <c r="D33" s="341"/>
      <c r="E33" s="400"/>
      <c r="F33" s="341">
        <f t="shared" si="6"/>
        <v>0</v>
      </c>
      <c r="G33" s="342"/>
      <c r="H33" s="343"/>
      <c r="I33" s="353">
        <f t="shared" si="5"/>
        <v>0</v>
      </c>
      <c r="K33" s="134"/>
      <c r="L33" s="361">
        <f t="shared" si="3"/>
        <v>0</v>
      </c>
      <c r="M33" s="15"/>
      <c r="N33" s="341"/>
      <c r="O33" s="400"/>
      <c r="P33" s="341">
        <f t="shared" si="1"/>
        <v>0</v>
      </c>
      <c r="Q33" s="342"/>
      <c r="R33" s="343"/>
      <c r="S33" s="353">
        <f t="shared" si="4"/>
        <v>0</v>
      </c>
    </row>
    <row r="34" spans="1:19" x14ac:dyDescent="0.25">
      <c r="A34" s="134"/>
      <c r="B34" s="361"/>
      <c r="C34" s="15"/>
      <c r="D34" s="341"/>
      <c r="E34" s="400"/>
      <c r="F34" s="341">
        <f t="shared" si="6"/>
        <v>0</v>
      </c>
      <c r="G34" s="342"/>
      <c r="H34" s="343"/>
      <c r="I34" s="353">
        <f t="shared" si="5"/>
        <v>0</v>
      </c>
      <c r="K34" s="134"/>
      <c r="L34" s="361">
        <f t="shared" si="3"/>
        <v>0</v>
      </c>
      <c r="M34" s="15"/>
      <c r="N34" s="341"/>
      <c r="O34" s="400"/>
      <c r="P34" s="341">
        <f t="shared" si="1"/>
        <v>0</v>
      </c>
      <c r="Q34" s="342"/>
      <c r="R34" s="343"/>
      <c r="S34" s="353">
        <f t="shared" si="4"/>
        <v>0</v>
      </c>
    </row>
    <row r="35" spans="1:19" x14ac:dyDescent="0.25">
      <c r="A35" s="134"/>
      <c r="B35" s="361"/>
      <c r="C35" s="15"/>
      <c r="D35" s="341"/>
      <c r="E35" s="400"/>
      <c r="F35" s="341">
        <f t="shared" si="6"/>
        <v>0</v>
      </c>
      <c r="G35" s="342"/>
      <c r="H35" s="343"/>
      <c r="I35" s="353">
        <f t="shared" si="5"/>
        <v>0</v>
      </c>
      <c r="K35" s="134"/>
      <c r="L35" s="361">
        <f t="shared" si="3"/>
        <v>0</v>
      </c>
      <c r="M35" s="15"/>
      <c r="N35" s="341"/>
      <c r="O35" s="400"/>
      <c r="P35" s="341">
        <f t="shared" si="1"/>
        <v>0</v>
      </c>
      <c r="Q35" s="342"/>
      <c r="R35" s="343"/>
      <c r="S35" s="353">
        <f t="shared" si="4"/>
        <v>0</v>
      </c>
    </row>
    <row r="36" spans="1:19" x14ac:dyDescent="0.25">
      <c r="A36" s="134" t="s">
        <v>22</v>
      </c>
      <c r="B36" s="361"/>
      <c r="C36" s="15"/>
      <c r="D36" s="341"/>
      <c r="E36" s="400"/>
      <c r="F36" s="341">
        <f t="shared" si="6"/>
        <v>0</v>
      </c>
      <c r="G36" s="342"/>
      <c r="H36" s="343"/>
      <c r="I36" s="353">
        <f t="shared" si="5"/>
        <v>0</v>
      </c>
      <c r="K36" s="134" t="s">
        <v>22</v>
      </c>
      <c r="L36" s="361">
        <f t="shared" si="3"/>
        <v>0</v>
      </c>
      <c r="M36" s="15"/>
      <c r="N36" s="341"/>
      <c r="O36" s="400"/>
      <c r="P36" s="341">
        <f t="shared" si="1"/>
        <v>0</v>
      </c>
      <c r="Q36" s="342"/>
      <c r="R36" s="343"/>
      <c r="S36" s="353">
        <f t="shared" si="4"/>
        <v>0</v>
      </c>
    </row>
    <row r="37" spans="1:19" x14ac:dyDescent="0.25">
      <c r="A37" s="135"/>
      <c r="B37" s="361"/>
      <c r="C37" s="15"/>
      <c r="D37" s="341"/>
      <c r="E37" s="400"/>
      <c r="F37" s="341">
        <f t="shared" si="6"/>
        <v>0</v>
      </c>
      <c r="G37" s="342"/>
      <c r="H37" s="343"/>
      <c r="I37" s="353">
        <f t="shared" si="5"/>
        <v>0</v>
      </c>
      <c r="K37" s="135"/>
      <c r="L37" s="361">
        <f t="shared" si="3"/>
        <v>0</v>
      </c>
      <c r="M37" s="15"/>
      <c r="N37" s="341"/>
      <c r="O37" s="400"/>
      <c r="P37" s="341">
        <f t="shared" si="1"/>
        <v>0</v>
      </c>
      <c r="Q37" s="342"/>
      <c r="R37" s="343"/>
      <c r="S37" s="353">
        <f t="shared" si="4"/>
        <v>0</v>
      </c>
    </row>
    <row r="38" spans="1:19" x14ac:dyDescent="0.25">
      <c r="A38" s="134"/>
      <c r="B38" s="361"/>
      <c r="C38" s="15"/>
      <c r="D38" s="341"/>
      <c r="E38" s="400"/>
      <c r="F38" s="341">
        <f t="shared" si="6"/>
        <v>0</v>
      </c>
      <c r="G38" s="342"/>
      <c r="H38" s="343"/>
      <c r="I38" s="353">
        <f t="shared" si="5"/>
        <v>0</v>
      </c>
      <c r="K38" s="134"/>
      <c r="L38" s="361">
        <f t="shared" si="3"/>
        <v>0</v>
      </c>
      <c r="M38" s="15"/>
      <c r="N38" s="341"/>
      <c r="O38" s="400"/>
      <c r="P38" s="341">
        <f t="shared" si="1"/>
        <v>0</v>
      </c>
      <c r="Q38" s="342"/>
      <c r="R38" s="343"/>
      <c r="S38" s="353">
        <f t="shared" si="4"/>
        <v>0</v>
      </c>
    </row>
    <row r="39" spans="1:19" x14ac:dyDescent="0.25">
      <c r="A39" s="134"/>
      <c r="B39" s="92"/>
      <c r="C39" s="15"/>
      <c r="D39" s="341"/>
      <c r="E39" s="400"/>
      <c r="F39" s="341">
        <f t="shared" si="6"/>
        <v>0</v>
      </c>
      <c r="G39" s="342"/>
      <c r="H39" s="343"/>
      <c r="I39" s="353">
        <f t="shared" si="5"/>
        <v>0</v>
      </c>
      <c r="K39" s="134"/>
      <c r="L39" s="92">
        <f t="shared" si="3"/>
        <v>0</v>
      </c>
      <c r="M39" s="15"/>
      <c r="N39" s="341"/>
      <c r="O39" s="400"/>
      <c r="P39" s="341">
        <f t="shared" si="1"/>
        <v>0</v>
      </c>
      <c r="Q39" s="342"/>
      <c r="R39" s="343"/>
      <c r="S39" s="353">
        <f t="shared" si="4"/>
        <v>0</v>
      </c>
    </row>
    <row r="40" spans="1:19" x14ac:dyDescent="0.25">
      <c r="A40" s="134"/>
      <c r="B40" s="92"/>
      <c r="C40" s="15"/>
      <c r="D40" s="341"/>
      <c r="E40" s="400"/>
      <c r="F40" s="341">
        <f t="shared" si="6"/>
        <v>0</v>
      </c>
      <c r="G40" s="342"/>
      <c r="H40" s="343"/>
      <c r="I40" s="353">
        <f t="shared" si="5"/>
        <v>0</v>
      </c>
      <c r="K40" s="134"/>
      <c r="L40" s="92">
        <f t="shared" si="3"/>
        <v>0</v>
      </c>
      <c r="M40" s="15"/>
      <c r="N40" s="341"/>
      <c r="O40" s="400"/>
      <c r="P40" s="341">
        <f t="shared" si="1"/>
        <v>0</v>
      </c>
      <c r="Q40" s="342"/>
      <c r="R40" s="343"/>
      <c r="S40" s="353">
        <f t="shared" si="4"/>
        <v>0</v>
      </c>
    </row>
    <row r="41" spans="1:19" x14ac:dyDescent="0.25">
      <c r="A41" s="134"/>
      <c r="B41" s="92"/>
      <c r="C41" s="15"/>
      <c r="D41" s="341"/>
      <c r="E41" s="400"/>
      <c r="F41" s="341">
        <f t="shared" si="6"/>
        <v>0</v>
      </c>
      <c r="G41" s="342"/>
      <c r="H41" s="343"/>
      <c r="I41" s="353">
        <f t="shared" si="5"/>
        <v>0</v>
      </c>
      <c r="K41" s="134"/>
      <c r="L41" s="92">
        <f t="shared" si="3"/>
        <v>0</v>
      </c>
      <c r="M41" s="15"/>
      <c r="N41" s="341"/>
      <c r="O41" s="400"/>
      <c r="P41" s="341">
        <f t="shared" si="1"/>
        <v>0</v>
      </c>
      <c r="Q41" s="342"/>
      <c r="R41" s="343"/>
      <c r="S41" s="353">
        <f t="shared" si="4"/>
        <v>0</v>
      </c>
    </row>
    <row r="42" spans="1:19" x14ac:dyDescent="0.25">
      <c r="A42" s="134"/>
      <c r="B42" s="92"/>
      <c r="C42" s="15"/>
      <c r="D42" s="341"/>
      <c r="E42" s="400"/>
      <c r="F42" s="341">
        <f t="shared" si="6"/>
        <v>0</v>
      </c>
      <c r="G42" s="342"/>
      <c r="H42" s="343"/>
      <c r="I42" s="353">
        <f t="shared" si="5"/>
        <v>0</v>
      </c>
      <c r="K42" s="134"/>
      <c r="L42" s="92">
        <f t="shared" si="3"/>
        <v>0</v>
      </c>
      <c r="M42" s="15"/>
      <c r="N42" s="341"/>
      <c r="O42" s="400"/>
      <c r="P42" s="341">
        <f t="shared" si="1"/>
        <v>0</v>
      </c>
      <c r="Q42" s="342"/>
      <c r="R42" s="343"/>
      <c r="S42" s="353">
        <f t="shared" si="4"/>
        <v>0</v>
      </c>
    </row>
    <row r="43" spans="1:19" x14ac:dyDescent="0.25">
      <c r="A43" s="134"/>
      <c r="B43" s="92"/>
      <c r="C43" s="15"/>
      <c r="D43" s="341"/>
      <c r="E43" s="400"/>
      <c r="F43" s="341">
        <f t="shared" si="6"/>
        <v>0</v>
      </c>
      <c r="G43" s="342"/>
      <c r="H43" s="343"/>
      <c r="I43" s="353">
        <f t="shared" si="5"/>
        <v>0</v>
      </c>
      <c r="K43" s="134"/>
      <c r="L43" s="92">
        <f t="shared" si="3"/>
        <v>0</v>
      </c>
      <c r="M43" s="15"/>
      <c r="N43" s="341"/>
      <c r="O43" s="400"/>
      <c r="P43" s="341">
        <f t="shared" si="1"/>
        <v>0</v>
      </c>
      <c r="Q43" s="342"/>
      <c r="R43" s="343"/>
      <c r="S43" s="353">
        <f t="shared" si="4"/>
        <v>0</v>
      </c>
    </row>
    <row r="44" spans="1:19" x14ac:dyDescent="0.25">
      <c r="A44" s="134"/>
      <c r="B44" s="92"/>
      <c r="C44" s="15"/>
      <c r="D44" s="341"/>
      <c r="E44" s="400"/>
      <c r="F44" s="341">
        <f t="shared" si="6"/>
        <v>0</v>
      </c>
      <c r="G44" s="342"/>
      <c r="H44" s="343"/>
      <c r="I44" s="353">
        <f t="shared" si="5"/>
        <v>0</v>
      </c>
      <c r="K44" s="134"/>
      <c r="L44" s="92">
        <f t="shared" si="3"/>
        <v>0</v>
      </c>
      <c r="M44" s="15"/>
      <c r="N44" s="341"/>
      <c r="O44" s="400"/>
      <c r="P44" s="341">
        <f t="shared" si="1"/>
        <v>0</v>
      </c>
      <c r="Q44" s="342"/>
      <c r="R44" s="343"/>
      <c r="S44" s="353">
        <f t="shared" si="4"/>
        <v>0</v>
      </c>
    </row>
    <row r="45" spans="1:19" x14ac:dyDescent="0.25">
      <c r="A45" s="134"/>
      <c r="B45" s="92"/>
      <c r="C45" s="15"/>
      <c r="D45" s="341"/>
      <c r="E45" s="400"/>
      <c r="F45" s="341">
        <f t="shared" si="6"/>
        <v>0</v>
      </c>
      <c r="G45" s="342"/>
      <c r="H45" s="343"/>
      <c r="I45" s="353">
        <f t="shared" si="5"/>
        <v>0</v>
      </c>
      <c r="K45" s="134"/>
      <c r="L45" s="92">
        <f t="shared" si="3"/>
        <v>0</v>
      </c>
      <c r="M45" s="15"/>
      <c r="N45" s="341"/>
      <c r="O45" s="400"/>
      <c r="P45" s="341">
        <f t="shared" si="1"/>
        <v>0</v>
      </c>
      <c r="Q45" s="342"/>
      <c r="R45" s="343"/>
      <c r="S45" s="353">
        <f t="shared" si="4"/>
        <v>0</v>
      </c>
    </row>
    <row r="46" spans="1:19" x14ac:dyDescent="0.25">
      <c r="A46" s="134"/>
      <c r="B46" s="92"/>
      <c r="C46" s="15"/>
      <c r="D46" s="341"/>
      <c r="E46" s="400"/>
      <c r="F46" s="341">
        <f t="shared" si="6"/>
        <v>0</v>
      </c>
      <c r="G46" s="342"/>
      <c r="H46" s="343"/>
      <c r="I46" s="353">
        <f t="shared" si="5"/>
        <v>0</v>
      </c>
      <c r="K46" s="134"/>
      <c r="L46" s="92">
        <f t="shared" si="3"/>
        <v>0</v>
      </c>
      <c r="M46" s="15"/>
      <c r="N46" s="341"/>
      <c r="O46" s="400"/>
      <c r="P46" s="341">
        <f t="shared" si="1"/>
        <v>0</v>
      </c>
      <c r="Q46" s="342"/>
      <c r="R46" s="343"/>
      <c r="S46" s="353">
        <f t="shared" si="4"/>
        <v>0</v>
      </c>
    </row>
    <row r="47" spans="1:19" x14ac:dyDescent="0.25">
      <c r="A47" s="134"/>
      <c r="B47" s="92"/>
      <c r="C47" s="15"/>
      <c r="D47" s="341"/>
      <c r="E47" s="400"/>
      <c r="F47" s="341">
        <f t="shared" si="6"/>
        <v>0</v>
      </c>
      <c r="G47" s="342"/>
      <c r="H47" s="343"/>
      <c r="I47" s="353">
        <f t="shared" si="5"/>
        <v>0</v>
      </c>
      <c r="K47" s="134"/>
      <c r="L47" s="92">
        <f t="shared" si="3"/>
        <v>0</v>
      </c>
      <c r="M47" s="15"/>
      <c r="N47" s="341"/>
      <c r="O47" s="400"/>
      <c r="P47" s="341">
        <f t="shared" si="1"/>
        <v>0</v>
      </c>
      <c r="Q47" s="342"/>
      <c r="R47" s="343"/>
      <c r="S47" s="353">
        <f t="shared" si="4"/>
        <v>0</v>
      </c>
    </row>
    <row r="48" spans="1:19" x14ac:dyDescent="0.25">
      <c r="A48" s="134"/>
      <c r="B48" s="92"/>
      <c r="C48" s="15"/>
      <c r="D48" s="341"/>
      <c r="E48" s="400"/>
      <c r="F48" s="341">
        <f t="shared" si="6"/>
        <v>0</v>
      </c>
      <c r="G48" s="342"/>
      <c r="H48" s="343"/>
      <c r="I48" s="353">
        <f t="shared" si="5"/>
        <v>0</v>
      </c>
      <c r="K48" s="134"/>
      <c r="L48" s="92">
        <f t="shared" si="3"/>
        <v>0</v>
      </c>
      <c r="M48" s="15"/>
      <c r="N48" s="341"/>
      <c r="O48" s="400"/>
      <c r="P48" s="341">
        <f t="shared" si="1"/>
        <v>0</v>
      </c>
      <c r="Q48" s="342"/>
      <c r="R48" s="343"/>
      <c r="S48" s="353">
        <f t="shared" si="4"/>
        <v>0</v>
      </c>
    </row>
    <row r="49" spans="1:19" x14ac:dyDescent="0.25">
      <c r="A49" s="134"/>
      <c r="B49" s="92"/>
      <c r="C49" s="15"/>
      <c r="D49" s="341"/>
      <c r="E49" s="400"/>
      <c r="F49" s="341">
        <f t="shared" si="6"/>
        <v>0</v>
      </c>
      <c r="G49" s="342"/>
      <c r="H49" s="343"/>
      <c r="I49" s="353">
        <f t="shared" si="5"/>
        <v>0</v>
      </c>
      <c r="K49" s="134"/>
      <c r="L49" s="92">
        <f t="shared" si="3"/>
        <v>0</v>
      </c>
      <c r="M49" s="15"/>
      <c r="N49" s="341"/>
      <c r="O49" s="400"/>
      <c r="P49" s="341">
        <f t="shared" si="1"/>
        <v>0</v>
      </c>
      <c r="Q49" s="342"/>
      <c r="R49" s="343"/>
      <c r="S49" s="353">
        <f t="shared" si="4"/>
        <v>0</v>
      </c>
    </row>
    <row r="50" spans="1:19" x14ac:dyDescent="0.25">
      <c r="A50" s="134"/>
      <c r="B50" s="92"/>
      <c r="C50" s="15"/>
      <c r="D50" s="341"/>
      <c r="E50" s="400"/>
      <c r="F50" s="341">
        <f t="shared" si="6"/>
        <v>0</v>
      </c>
      <c r="G50" s="342"/>
      <c r="H50" s="343"/>
      <c r="I50" s="353">
        <f t="shared" si="5"/>
        <v>0</v>
      </c>
      <c r="K50" s="134"/>
      <c r="L50" s="92">
        <f t="shared" si="3"/>
        <v>0</v>
      </c>
      <c r="M50" s="15"/>
      <c r="N50" s="341"/>
      <c r="O50" s="400"/>
      <c r="P50" s="341">
        <f t="shared" si="1"/>
        <v>0</v>
      </c>
      <c r="Q50" s="342"/>
      <c r="R50" s="343"/>
      <c r="S50" s="353">
        <f t="shared" si="4"/>
        <v>0</v>
      </c>
    </row>
    <row r="51" spans="1:19" x14ac:dyDescent="0.25">
      <c r="A51" s="134"/>
      <c r="B51" s="92"/>
      <c r="C51" s="15"/>
      <c r="D51" s="341"/>
      <c r="E51" s="400"/>
      <c r="F51" s="341">
        <f t="shared" si="6"/>
        <v>0</v>
      </c>
      <c r="G51" s="342"/>
      <c r="H51" s="343"/>
      <c r="I51" s="353">
        <f t="shared" si="5"/>
        <v>0</v>
      </c>
      <c r="K51" s="134"/>
      <c r="L51" s="92">
        <f t="shared" si="3"/>
        <v>0</v>
      </c>
      <c r="M51" s="15"/>
      <c r="N51" s="341"/>
      <c r="O51" s="400"/>
      <c r="P51" s="341">
        <f t="shared" si="1"/>
        <v>0</v>
      </c>
      <c r="Q51" s="342"/>
      <c r="R51" s="343"/>
      <c r="S51" s="353">
        <f t="shared" si="4"/>
        <v>0</v>
      </c>
    </row>
    <row r="52" spans="1:19" x14ac:dyDescent="0.25">
      <c r="A52" s="134"/>
      <c r="B52" s="92"/>
      <c r="C52" s="15"/>
      <c r="D52" s="341"/>
      <c r="E52" s="400"/>
      <c r="F52" s="341">
        <f t="shared" si="6"/>
        <v>0</v>
      </c>
      <c r="G52" s="342"/>
      <c r="H52" s="343"/>
      <c r="I52" s="353">
        <f t="shared" si="5"/>
        <v>0</v>
      </c>
      <c r="K52" s="134"/>
      <c r="L52" s="92">
        <f t="shared" si="3"/>
        <v>0</v>
      </c>
      <c r="M52" s="15"/>
      <c r="N52" s="341"/>
      <c r="O52" s="400"/>
      <c r="P52" s="341">
        <f t="shared" si="1"/>
        <v>0</v>
      </c>
      <c r="Q52" s="342"/>
      <c r="R52" s="343"/>
      <c r="S52" s="353">
        <f t="shared" si="4"/>
        <v>0</v>
      </c>
    </row>
    <row r="53" spans="1:19" x14ac:dyDescent="0.25">
      <c r="A53" s="134"/>
      <c r="B53" s="92"/>
      <c r="C53" s="15"/>
      <c r="D53" s="341"/>
      <c r="E53" s="400"/>
      <c r="F53" s="341">
        <f t="shared" si="6"/>
        <v>0</v>
      </c>
      <c r="G53" s="342"/>
      <c r="H53" s="343"/>
      <c r="I53" s="353">
        <f t="shared" si="5"/>
        <v>0</v>
      </c>
      <c r="K53" s="134"/>
      <c r="L53" s="92">
        <f t="shared" si="3"/>
        <v>0</v>
      </c>
      <c r="M53" s="15"/>
      <c r="N53" s="341"/>
      <c r="O53" s="400"/>
      <c r="P53" s="341">
        <f t="shared" si="1"/>
        <v>0</v>
      </c>
      <c r="Q53" s="342"/>
      <c r="R53" s="343"/>
      <c r="S53" s="353">
        <f t="shared" si="4"/>
        <v>0</v>
      </c>
    </row>
    <row r="54" spans="1:19" x14ac:dyDescent="0.25">
      <c r="A54" s="134"/>
      <c r="B54" s="92"/>
      <c r="C54" s="15"/>
      <c r="D54" s="341"/>
      <c r="E54" s="400"/>
      <c r="F54" s="341">
        <f t="shared" si="6"/>
        <v>0</v>
      </c>
      <c r="G54" s="342"/>
      <c r="H54" s="343"/>
      <c r="I54" s="353">
        <f t="shared" si="5"/>
        <v>0</v>
      </c>
      <c r="K54" s="134"/>
      <c r="L54" s="92">
        <f t="shared" si="3"/>
        <v>0</v>
      </c>
      <c r="M54" s="15"/>
      <c r="N54" s="341"/>
      <c r="O54" s="400"/>
      <c r="P54" s="341">
        <f t="shared" si="1"/>
        <v>0</v>
      </c>
      <c r="Q54" s="342"/>
      <c r="R54" s="343"/>
      <c r="S54" s="353">
        <f t="shared" si="4"/>
        <v>0</v>
      </c>
    </row>
    <row r="55" spans="1:19" x14ac:dyDescent="0.25">
      <c r="A55" s="134"/>
      <c r="B55" s="12"/>
      <c r="C55" s="15"/>
      <c r="D55" s="341"/>
      <c r="E55" s="400"/>
      <c r="F55" s="341">
        <f t="shared" si="6"/>
        <v>0</v>
      </c>
      <c r="G55" s="342"/>
      <c r="H55" s="343"/>
      <c r="I55" s="353">
        <f t="shared" si="5"/>
        <v>0</v>
      </c>
      <c r="K55" s="134"/>
      <c r="L55" s="12">
        <f>L54-M55</f>
        <v>0</v>
      </c>
      <c r="M55" s="15"/>
      <c r="N55" s="341"/>
      <c r="O55" s="400"/>
      <c r="P55" s="341">
        <f t="shared" si="1"/>
        <v>0</v>
      </c>
      <c r="Q55" s="342"/>
      <c r="R55" s="343"/>
      <c r="S55" s="353">
        <f t="shared" si="4"/>
        <v>0</v>
      </c>
    </row>
    <row r="56" spans="1:19" x14ac:dyDescent="0.25">
      <c r="A56" s="134"/>
      <c r="B56" s="12"/>
      <c r="C56" s="15"/>
      <c r="D56" s="341"/>
      <c r="E56" s="400"/>
      <c r="F56" s="341">
        <f t="shared" si="6"/>
        <v>0</v>
      </c>
      <c r="G56" s="342"/>
      <c r="H56" s="343"/>
      <c r="I56" s="353">
        <f t="shared" si="5"/>
        <v>0</v>
      </c>
      <c r="K56" s="134"/>
      <c r="L56" s="12">
        <f t="shared" ref="L56:L75" si="7">L55-M56</f>
        <v>0</v>
      </c>
      <c r="M56" s="15"/>
      <c r="N56" s="341"/>
      <c r="O56" s="400"/>
      <c r="P56" s="341">
        <f t="shared" si="1"/>
        <v>0</v>
      </c>
      <c r="Q56" s="342"/>
      <c r="R56" s="343"/>
      <c r="S56" s="353">
        <f t="shared" si="4"/>
        <v>0</v>
      </c>
    </row>
    <row r="57" spans="1:19" x14ac:dyDescent="0.25">
      <c r="A57" s="134"/>
      <c r="B57" s="12"/>
      <c r="C57" s="15"/>
      <c r="D57" s="341"/>
      <c r="E57" s="400"/>
      <c r="F57" s="341">
        <f t="shared" si="6"/>
        <v>0</v>
      </c>
      <c r="G57" s="342"/>
      <c r="H57" s="343"/>
      <c r="I57" s="353">
        <f t="shared" si="5"/>
        <v>0</v>
      </c>
      <c r="K57" s="134"/>
      <c r="L57" s="12">
        <f t="shared" si="7"/>
        <v>0</v>
      </c>
      <c r="M57" s="15"/>
      <c r="N57" s="341"/>
      <c r="O57" s="400"/>
      <c r="P57" s="341">
        <f t="shared" si="1"/>
        <v>0</v>
      </c>
      <c r="Q57" s="342"/>
      <c r="R57" s="343"/>
      <c r="S57" s="353">
        <f t="shared" si="4"/>
        <v>0</v>
      </c>
    </row>
    <row r="58" spans="1:19" x14ac:dyDescent="0.25">
      <c r="A58" s="134"/>
      <c r="B58" s="12"/>
      <c r="C58" s="15"/>
      <c r="D58" s="341"/>
      <c r="E58" s="400"/>
      <c r="F58" s="341">
        <f t="shared" si="6"/>
        <v>0</v>
      </c>
      <c r="G58" s="342"/>
      <c r="H58" s="343"/>
      <c r="I58" s="353">
        <f t="shared" si="5"/>
        <v>0</v>
      </c>
      <c r="K58" s="134"/>
      <c r="L58" s="12">
        <f t="shared" si="7"/>
        <v>0</v>
      </c>
      <c r="M58" s="15"/>
      <c r="N58" s="341"/>
      <c r="O58" s="400"/>
      <c r="P58" s="341">
        <f t="shared" si="1"/>
        <v>0</v>
      </c>
      <c r="Q58" s="342"/>
      <c r="R58" s="343"/>
      <c r="S58" s="353">
        <f t="shared" si="4"/>
        <v>0</v>
      </c>
    </row>
    <row r="59" spans="1:19" x14ac:dyDescent="0.25">
      <c r="A59" s="134"/>
      <c r="B59" s="12"/>
      <c r="C59" s="15"/>
      <c r="D59" s="341"/>
      <c r="E59" s="400"/>
      <c r="F59" s="341">
        <f t="shared" si="6"/>
        <v>0</v>
      </c>
      <c r="G59" s="342"/>
      <c r="H59" s="343"/>
      <c r="I59" s="353">
        <f t="shared" si="5"/>
        <v>0</v>
      </c>
      <c r="K59" s="134"/>
      <c r="L59" s="12">
        <f t="shared" si="7"/>
        <v>0</v>
      </c>
      <c r="M59" s="15"/>
      <c r="N59" s="341"/>
      <c r="O59" s="400"/>
      <c r="P59" s="341">
        <f t="shared" si="1"/>
        <v>0</v>
      </c>
      <c r="Q59" s="342"/>
      <c r="R59" s="343"/>
      <c r="S59" s="353">
        <f t="shared" si="4"/>
        <v>0</v>
      </c>
    </row>
    <row r="60" spans="1:19" x14ac:dyDescent="0.25">
      <c r="A60" s="134"/>
      <c r="B60" s="12"/>
      <c r="C60" s="15"/>
      <c r="D60" s="341"/>
      <c r="E60" s="400"/>
      <c r="F60" s="341">
        <f t="shared" si="6"/>
        <v>0</v>
      </c>
      <c r="G60" s="342"/>
      <c r="H60" s="343"/>
      <c r="I60" s="353">
        <f t="shared" si="5"/>
        <v>0</v>
      </c>
      <c r="K60" s="134"/>
      <c r="L60" s="12">
        <f t="shared" si="7"/>
        <v>0</v>
      </c>
      <c r="M60" s="15"/>
      <c r="N60" s="341"/>
      <c r="O60" s="400"/>
      <c r="P60" s="341">
        <f t="shared" si="1"/>
        <v>0</v>
      </c>
      <c r="Q60" s="342"/>
      <c r="R60" s="343"/>
      <c r="S60" s="353">
        <f t="shared" si="4"/>
        <v>0</v>
      </c>
    </row>
    <row r="61" spans="1:19" x14ac:dyDescent="0.25">
      <c r="A61" s="134"/>
      <c r="B61" s="12"/>
      <c r="C61" s="15"/>
      <c r="D61" s="341"/>
      <c r="E61" s="400"/>
      <c r="F61" s="341">
        <f t="shared" si="6"/>
        <v>0</v>
      </c>
      <c r="G61" s="342"/>
      <c r="H61" s="343"/>
      <c r="I61" s="353">
        <f t="shared" si="5"/>
        <v>0</v>
      </c>
      <c r="K61" s="134"/>
      <c r="L61" s="12">
        <f t="shared" si="7"/>
        <v>0</v>
      </c>
      <c r="M61" s="15"/>
      <c r="N61" s="341"/>
      <c r="O61" s="400"/>
      <c r="P61" s="341">
        <f t="shared" si="1"/>
        <v>0</v>
      </c>
      <c r="Q61" s="342"/>
      <c r="R61" s="343"/>
      <c r="S61" s="353">
        <f t="shared" si="4"/>
        <v>0</v>
      </c>
    </row>
    <row r="62" spans="1:19" x14ac:dyDescent="0.25">
      <c r="A62" s="134"/>
      <c r="B62" s="12"/>
      <c r="C62" s="15"/>
      <c r="D62" s="341"/>
      <c r="E62" s="400"/>
      <c r="F62" s="341">
        <f t="shared" si="6"/>
        <v>0</v>
      </c>
      <c r="G62" s="342"/>
      <c r="H62" s="343"/>
      <c r="I62" s="353">
        <f t="shared" si="5"/>
        <v>0</v>
      </c>
      <c r="K62" s="134"/>
      <c r="L62" s="12">
        <f t="shared" si="7"/>
        <v>0</v>
      </c>
      <c r="M62" s="15"/>
      <c r="N62" s="341"/>
      <c r="O62" s="400"/>
      <c r="P62" s="341">
        <f t="shared" si="1"/>
        <v>0</v>
      </c>
      <c r="Q62" s="342"/>
      <c r="R62" s="343"/>
      <c r="S62" s="353">
        <f t="shared" si="4"/>
        <v>0</v>
      </c>
    </row>
    <row r="63" spans="1:19" x14ac:dyDescent="0.25">
      <c r="A63" s="134"/>
      <c r="B63" s="12"/>
      <c r="C63" s="15"/>
      <c r="D63" s="341"/>
      <c r="E63" s="400"/>
      <c r="F63" s="341">
        <f t="shared" si="6"/>
        <v>0</v>
      </c>
      <c r="G63" s="342"/>
      <c r="H63" s="343"/>
      <c r="I63" s="353">
        <f t="shared" si="5"/>
        <v>0</v>
      </c>
      <c r="K63" s="134"/>
      <c r="L63" s="12">
        <f t="shared" si="7"/>
        <v>0</v>
      </c>
      <c r="M63" s="15"/>
      <c r="N63" s="341"/>
      <c r="O63" s="400"/>
      <c r="P63" s="341">
        <f t="shared" si="1"/>
        <v>0</v>
      </c>
      <c r="Q63" s="342"/>
      <c r="R63" s="343"/>
      <c r="S63" s="353">
        <f t="shared" si="4"/>
        <v>0</v>
      </c>
    </row>
    <row r="64" spans="1:19" x14ac:dyDescent="0.25">
      <c r="A64" s="134"/>
      <c r="B64" s="12"/>
      <c r="C64" s="15"/>
      <c r="D64" s="341"/>
      <c r="E64" s="400"/>
      <c r="F64" s="341">
        <f t="shared" si="6"/>
        <v>0</v>
      </c>
      <c r="G64" s="342"/>
      <c r="H64" s="343"/>
      <c r="I64" s="353">
        <f t="shared" si="5"/>
        <v>0</v>
      </c>
      <c r="K64" s="134"/>
      <c r="L64" s="12">
        <f t="shared" si="7"/>
        <v>0</v>
      </c>
      <c r="M64" s="15"/>
      <c r="N64" s="341"/>
      <c r="O64" s="400"/>
      <c r="P64" s="341">
        <f t="shared" si="1"/>
        <v>0</v>
      </c>
      <c r="Q64" s="342"/>
      <c r="R64" s="343"/>
      <c r="S64" s="353">
        <f t="shared" si="4"/>
        <v>0</v>
      </c>
    </row>
    <row r="65" spans="1:19" x14ac:dyDescent="0.25">
      <c r="A65" s="134"/>
      <c r="B65" s="12"/>
      <c r="C65" s="15"/>
      <c r="D65" s="341"/>
      <c r="E65" s="400"/>
      <c r="F65" s="341">
        <f t="shared" si="6"/>
        <v>0</v>
      </c>
      <c r="G65" s="342"/>
      <c r="H65" s="343"/>
      <c r="I65" s="353">
        <f t="shared" si="5"/>
        <v>0</v>
      </c>
      <c r="K65" s="134"/>
      <c r="L65" s="12">
        <f t="shared" si="7"/>
        <v>0</v>
      </c>
      <c r="M65" s="15"/>
      <c r="N65" s="341"/>
      <c r="O65" s="400"/>
      <c r="P65" s="341">
        <f t="shared" si="1"/>
        <v>0</v>
      </c>
      <c r="Q65" s="342"/>
      <c r="R65" s="343"/>
      <c r="S65" s="353">
        <f t="shared" si="4"/>
        <v>0</v>
      </c>
    </row>
    <row r="66" spans="1:19" x14ac:dyDescent="0.25">
      <c r="A66" s="134"/>
      <c r="B66" s="12"/>
      <c r="C66" s="15"/>
      <c r="D66" s="341"/>
      <c r="E66" s="400"/>
      <c r="F66" s="341">
        <f t="shared" si="6"/>
        <v>0</v>
      </c>
      <c r="G66" s="342"/>
      <c r="H66" s="343"/>
      <c r="I66" s="353">
        <f t="shared" si="5"/>
        <v>0</v>
      </c>
      <c r="K66" s="134"/>
      <c r="L66" s="12">
        <f t="shared" si="7"/>
        <v>0</v>
      </c>
      <c r="M66" s="15"/>
      <c r="N66" s="341"/>
      <c r="O66" s="400"/>
      <c r="P66" s="341">
        <f t="shared" si="1"/>
        <v>0</v>
      </c>
      <c r="Q66" s="342"/>
      <c r="R66" s="343"/>
      <c r="S66" s="353">
        <f t="shared" si="4"/>
        <v>0</v>
      </c>
    </row>
    <row r="67" spans="1:19" x14ac:dyDescent="0.25">
      <c r="A67" s="134"/>
      <c r="B67" s="12"/>
      <c r="C67" s="15"/>
      <c r="D67" s="76"/>
      <c r="E67" s="266"/>
      <c r="F67" s="76">
        <f t="shared" si="6"/>
        <v>0</v>
      </c>
      <c r="G67" s="77"/>
      <c r="H67" s="78"/>
      <c r="I67" s="115">
        <f t="shared" si="5"/>
        <v>0</v>
      </c>
      <c r="K67" s="134"/>
      <c r="L67" s="12">
        <f t="shared" si="7"/>
        <v>0</v>
      </c>
      <c r="M67" s="15"/>
      <c r="N67" s="76"/>
      <c r="O67" s="266"/>
      <c r="P67" s="76">
        <f t="shared" si="1"/>
        <v>0</v>
      </c>
      <c r="Q67" s="77"/>
      <c r="R67" s="78"/>
      <c r="S67" s="115">
        <f t="shared" si="4"/>
        <v>0</v>
      </c>
    </row>
    <row r="68" spans="1:19" x14ac:dyDescent="0.25">
      <c r="A68" s="134"/>
      <c r="B68" s="12"/>
      <c r="C68" s="15"/>
      <c r="D68" s="66"/>
      <c r="E68" s="278"/>
      <c r="F68" s="76">
        <f t="shared" si="6"/>
        <v>0</v>
      </c>
      <c r="G68" s="77"/>
      <c r="H68" s="78"/>
      <c r="I68" s="115">
        <f t="shared" si="5"/>
        <v>0</v>
      </c>
      <c r="K68" s="134"/>
      <c r="L68" s="12">
        <f t="shared" si="7"/>
        <v>0</v>
      </c>
      <c r="M68" s="15"/>
      <c r="N68" s="66"/>
      <c r="O68" s="278"/>
      <c r="P68" s="76">
        <f t="shared" si="1"/>
        <v>0</v>
      </c>
      <c r="Q68" s="77"/>
      <c r="R68" s="78"/>
      <c r="S68" s="115">
        <f t="shared" si="4"/>
        <v>0</v>
      </c>
    </row>
    <row r="69" spans="1:19" x14ac:dyDescent="0.25">
      <c r="A69" s="134"/>
      <c r="B69" s="12"/>
      <c r="C69" s="15"/>
      <c r="D69" s="66"/>
      <c r="E69" s="278"/>
      <c r="F69" s="76">
        <f t="shared" si="6"/>
        <v>0</v>
      </c>
      <c r="G69" s="77"/>
      <c r="H69" s="78"/>
      <c r="I69" s="115">
        <f t="shared" si="5"/>
        <v>0</v>
      </c>
      <c r="K69" s="134"/>
      <c r="L69" s="12">
        <f t="shared" si="7"/>
        <v>0</v>
      </c>
      <c r="M69" s="15"/>
      <c r="N69" s="66"/>
      <c r="O69" s="278"/>
      <c r="P69" s="76">
        <f t="shared" si="1"/>
        <v>0</v>
      </c>
      <c r="Q69" s="77"/>
      <c r="R69" s="78"/>
      <c r="S69" s="115">
        <f t="shared" si="4"/>
        <v>0</v>
      </c>
    </row>
    <row r="70" spans="1:19" x14ac:dyDescent="0.25">
      <c r="A70" s="134"/>
      <c r="B70" s="12"/>
      <c r="C70" s="15"/>
      <c r="D70" s="66"/>
      <c r="E70" s="278"/>
      <c r="F70" s="76">
        <f t="shared" si="6"/>
        <v>0</v>
      </c>
      <c r="G70" s="77"/>
      <c r="H70" s="78"/>
      <c r="I70" s="115">
        <f t="shared" si="5"/>
        <v>0</v>
      </c>
      <c r="K70" s="134"/>
      <c r="L70" s="12">
        <f t="shared" si="7"/>
        <v>0</v>
      </c>
      <c r="M70" s="15"/>
      <c r="N70" s="66"/>
      <c r="O70" s="278"/>
      <c r="P70" s="76">
        <f t="shared" si="1"/>
        <v>0</v>
      </c>
      <c r="Q70" s="77"/>
      <c r="R70" s="78"/>
      <c r="S70" s="115">
        <f t="shared" si="4"/>
        <v>0</v>
      </c>
    </row>
    <row r="71" spans="1:19" x14ac:dyDescent="0.25">
      <c r="A71" s="134"/>
      <c r="B71" s="12"/>
      <c r="C71" s="15"/>
      <c r="D71" s="66"/>
      <c r="E71" s="278"/>
      <c r="F71" s="76">
        <f t="shared" si="6"/>
        <v>0</v>
      </c>
      <c r="G71" s="77"/>
      <c r="H71" s="78"/>
      <c r="I71" s="115">
        <f t="shared" si="5"/>
        <v>0</v>
      </c>
      <c r="K71" s="134"/>
      <c r="L71" s="12">
        <f t="shared" si="7"/>
        <v>0</v>
      </c>
      <c r="M71" s="15"/>
      <c r="N71" s="66"/>
      <c r="O71" s="278"/>
      <c r="P71" s="76">
        <f t="shared" si="1"/>
        <v>0</v>
      </c>
      <c r="Q71" s="77"/>
      <c r="R71" s="78"/>
      <c r="S71" s="115">
        <f t="shared" si="4"/>
        <v>0</v>
      </c>
    </row>
    <row r="72" spans="1:19" x14ac:dyDescent="0.25">
      <c r="A72" s="134"/>
      <c r="B72" s="12"/>
      <c r="C72" s="15"/>
      <c r="D72" s="66"/>
      <c r="E72" s="278"/>
      <c r="F72" s="76">
        <f t="shared" si="6"/>
        <v>0</v>
      </c>
      <c r="G72" s="77"/>
      <c r="H72" s="78"/>
      <c r="I72" s="115">
        <f t="shared" si="5"/>
        <v>0</v>
      </c>
      <c r="K72" s="134"/>
      <c r="L72" s="12">
        <f t="shared" si="7"/>
        <v>0</v>
      </c>
      <c r="M72" s="15"/>
      <c r="N72" s="66"/>
      <c r="O72" s="278"/>
      <c r="P72" s="76">
        <f t="shared" si="1"/>
        <v>0</v>
      </c>
      <c r="Q72" s="77"/>
      <c r="R72" s="78"/>
      <c r="S72" s="115">
        <f t="shared" si="4"/>
        <v>0</v>
      </c>
    </row>
    <row r="73" spans="1:19" x14ac:dyDescent="0.25">
      <c r="A73" s="134"/>
      <c r="B73" s="12"/>
      <c r="C73" s="15"/>
      <c r="D73" s="66"/>
      <c r="E73" s="278"/>
      <c r="F73" s="76">
        <f t="shared" si="6"/>
        <v>0</v>
      </c>
      <c r="G73" s="77"/>
      <c r="H73" s="78"/>
      <c r="I73" s="115">
        <f t="shared" si="5"/>
        <v>0</v>
      </c>
      <c r="K73" s="134"/>
      <c r="L73" s="12">
        <f t="shared" si="7"/>
        <v>0</v>
      </c>
      <c r="M73" s="15"/>
      <c r="N73" s="66"/>
      <c r="O73" s="278"/>
      <c r="P73" s="76">
        <f t="shared" ref="P73" si="8">N73</f>
        <v>0</v>
      </c>
      <c r="Q73" s="77"/>
      <c r="R73" s="78"/>
      <c r="S73" s="115">
        <f t="shared" si="4"/>
        <v>0</v>
      </c>
    </row>
    <row r="74" spans="1:19" x14ac:dyDescent="0.25">
      <c r="A74" s="134"/>
      <c r="B74" s="12"/>
      <c r="C74" s="15"/>
      <c r="D74" s="66"/>
      <c r="E74" s="278"/>
      <c r="F74" s="76">
        <f>D74</f>
        <v>0</v>
      </c>
      <c r="G74" s="77"/>
      <c r="H74" s="78"/>
      <c r="I74" s="115">
        <f t="shared" si="5"/>
        <v>0</v>
      </c>
      <c r="K74" s="134"/>
      <c r="L74" s="12">
        <f t="shared" si="7"/>
        <v>0</v>
      </c>
      <c r="M74" s="15"/>
      <c r="N74" s="66"/>
      <c r="O74" s="278"/>
      <c r="P74" s="76">
        <f>N74</f>
        <v>0</v>
      </c>
      <c r="Q74" s="77"/>
      <c r="R74" s="78"/>
      <c r="S74" s="115">
        <f t="shared" si="4"/>
        <v>0</v>
      </c>
    </row>
    <row r="75" spans="1:19" x14ac:dyDescent="0.25">
      <c r="A75" s="134"/>
      <c r="B75" s="12"/>
      <c r="C75" s="15"/>
      <c r="D75" s="66"/>
      <c r="E75" s="278"/>
      <c r="F75" s="76">
        <f>D75</f>
        <v>0</v>
      </c>
      <c r="G75" s="77"/>
      <c r="H75" s="78"/>
      <c r="I75" s="115">
        <f t="shared" si="5"/>
        <v>0</v>
      </c>
      <c r="K75" s="134"/>
      <c r="L75" s="12">
        <f t="shared" si="7"/>
        <v>0</v>
      </c>
      <c r="M75" s="15"/>
      <c r="N75" s="66"/>
      <c r="O75" s="278"/>
      <c r="P75" s="76">
        <f>N75</f>
        <v>0</v>
      </c>
      <c r="Q75" s="77"/>
      <c r="R75" s="78"/>
      <c r="S75" s="115">
        <f t="shared" ref="S75:S76" si="9">S74-P75</f>
        <v>0</v>
      </c>
    </row>
    <row r="76" spans="1:19" x14ac:dyDescent="0.25">
      <c r="A76" s="134"/>
      <c r="C76" s="15"/>
      <c r="D76" s="66"/>
      <c r="E76" s="278"/>
      <c r="F76" s="76">
        <f>D76</f>
        <v>0</v>
      </c>
      <c r="G76" s="77"/>
      <c r="H76" s="78"/>
      <c r="I76" s="115">
        <f t="shared" ref="I76" si="10">I75-F76</f>
        <v>0</v>
      </c>
      <c r="K76" s="134"/>
      <c r="M76" s="15"/>
      <c r="N76" s="66"/>
      <c r="O76" s="278"/>
      <c r="P76" s="76">
        <f>N76</f>
        <v>0</v>
      </c>
      <c r="Q76" s="77"/>
      <c r="R76" s="78"/>
      <c r="S76" s="115">
        <f t="shared" si="9"/>
        <v>0</v>
      </c>
    </row>
    <row r="77" spans="1:19" ht="15.75" thickBot="1" x14ac:dyDescent="0.3">
      <c r="A77" s="134"/>
      <c r="B77" s="16"/>
      <c r="C77" s="54"/>
      <c r="D77" s="117"/>
      <c r="E77" s="255"/>
      <c r="F77" s="113"/>
      <c r="G77" s="114"/>
      <c r="H77" s="67"/>
      <c r="K77" s="134"/>
      <c r="L77" s="16"/>
      <c r="M77" s="54"/>
      <c r="N77" s="117"/>
      <c r="O77" s="255"/>
      <c r="P77" s="113"/>
      <c r="Q77" s="114"/>
      <c r="R77" s="67"/>
    </row>
    <row r="78" spans="1:19" x14ac:dyDescent="0.25">
      <c r="C78" s="55">
        <f>SUM(C9:C77)</f>
        <v>10</v>
      </c>
      <c r="D78" s="6">
        <f>SUM(D9:D77)</f>
        <v>119.68</v>
      </c>
      <c r="F78" s="6">
        <f>SUM(F9:F77)</f>
        <v>119.68</v>
      </c>
      <c r="M78" s="55">
        <f>SUM(M9:M77)</f>
        <v>10</v>
      </c>
      <c r="N78" s="6">
        <f>SUM(N9:N77)</f>
        <v>116.93</v>
      </c>
      <c r="P78" s="6">
        <f>SUM(P9:P77)</f>
        <v>116.93</v>
      </c>
    </row>
    <row r="80" spans="1:19" ht="15.75" thickBot="1" x14ac:dyDescent="0.3"/>
    <row r="81" spans="3:16" ht="15.75" thickBot="1" x14ac:dyDescent="0.3">
      <c r="D81" s="46" t="s">
        <v>4</v>
      </c>
      <c r="E81" s="62">
        <f>F5+F6-C78+F7</f>
        <v>0</v>
      </c>
      <c r="N81" s="46" t="s">
        <v>4</v>
      </c>
      <c r="O81" s="62">
        <f>P5+P6-M78+P7</f>
        <v>0</v>
      </c>
    </row>
    <row r="82" spans="3:16" ht="15.75" thickBot="1" x14ac:dyDescent="0.3"/>
    <row r="83" spans="3:16" ht="15.75" thickBot="1" x14ac:dyDescent="0.3">
      <c r="C83" s="858" t="s">
        <v>11</v>
      </c>
      <c r="D83" s="859"/>
      <c r="E83" s="63">
        <f>E5+E6-F78+E7</f>
        <v>0</v>
      </c>
      <c r="F83" s="81"/>
      <c r="M83" s="858" t="s">
        <v>11</v>
      </c>
      <c r="N83" s="859"/>
      <c r="O83" s="63">
        <f>O5+O6-P78+O7</f>
        <v>0</v>
      </c>
      <c r="P83" s="81"/>
    </row>
  </sheetData>
  <sortState xmlns:xlrd2="http://schemas.microsoft.com/office/spreadsheetml/2017/richdata2" ref="C9:H18">
    <sortCondition ref="G9:G18"/>
  </sortState>
  <mergeCells count="7">
    <mergeCell ref="A1:G1"/>
    <mergeCell ref="A5:A6"/>
    <mergeCell ref="C83:D83"/>
    <mergeCell ref="B5:B6"/>
    <mergeCell ref="K1:Q1"/>
    <mergeCell ref="M83:N83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topLeftCell="C1" workbookViewId="0">
      <selection activeCell="K16" sqref="K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57" t="s">
        <v>92</v>
      </c>
      <c r="B1" s="857"/>
      <c r="C1" s="857"/>
      <c r="D1" s="857"/>
      <c r="E1" s="857"/>
      <c r="F1" s="857"/>
      <c r="G1" s="857"/>
      <c r="H1" s="108">
        <v>1</v>
      </c>
      <c r="J1" s="691"/>
      <c r="K1" s="691"/>
      <c r="L1" s="691"/>
      <c r="M1" s="691"/>
      <c r="N1" s="691"/>
      <c r="O1" s="691"/>
      <c r="P1" s="691"/>
      <c r="Q1" s="69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92"/>
      <c r="E4" s="694"/>
      <c r="F4" s="160"/>
    </row>
    <row r="5" spans="1:17" ht="25.5" customHeight="1" thickBot="1" x14ac:dyDescent="0.3">
      <c r="A5" s="901"/>
      <c r="B5" s="905" t="s">
        <v>117</v>
      </c>
      <c r="C5" s="310"/>
      <c r="D5" s="311">
        <v>43904</v>
      </c>
      <c r="E5" s="667">
        <v>440</v>
      </c>
      <c r="F5" s="345">
        <v>20</v>
      </c>
      <c r="G5" s="411">
        <f>F44</f>
        <v>176</v>
      </c>
      <c r="H5" s="65">
        <f>E4+E5+E6-G5</f>
        <v>264</v>
      </c>
    </row>
    <row r="6" spans="1:17" ht="25.5" customHeight="1" thickTop="1" thickBot="1" x14ac:dyDescent="0.3">
      <c r="A6" s="902"/>
      <c r="B6" s="906"/>
      <c r="C6" s="217"/>
      <c r="E6" s="161"/>
      <c r="F6" s="212"/>
      <c r="I6" s="892" t="s">
        <v>3</v>
      </c>
      <c r="J6" s="886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2" t="s">
        <v>120</v>
      </c>
      <c r="H8" s="343">
        <v>373</v>
      </c>
      <c r="I8" s="335">
        <f>E5+E4-F8</f>
        <v>330</v>
      </c>
      <c r="J8" s="601">
        <f>F4+F5+F6-C8</f>
        <v>15</v>
      </c>
    </row>
    <row r="9" spans="1:17" x14ac:dyDescent="0.25">
      <c r="A9" s="253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2" t="s">
        <v>121</v>
      </c>
      <c r="H9" s="343">
        <v>373</v>
      </c>
      <c r="I9" s="335">
        <f>I8-F9</f>
        <v>286</v>
      </c>
      <c r="J9" s="429">
        <f>J8-C9</f>
        <v>13</v>
      </c>
    </row>
    <row r="10" spans="1:17" x14ac:dyDescent="0.25">
      <c r="A10" s="239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2" t="s">
        <v>122</v>
      </c>
      <c r="H10" s="343">
        <v>373</v>
      </c>
      <c r="I10" s="335">
        <f t="shared" ref="I10:I42" si="2">I9-F10</f>
        <v>264</v>
      </c>
      <c r="J10" s="429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2"/>
      <c r="H11" s="343"/>
      <c r="I11" s="335">
        <f t="shared" si="2"/>
        <v>264</v>
      </c>
      <c r="J11" s="429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2"/>
      <c r="H12" s="343"/>
      <c r="I12" s="335">
        <f t="shared" si="2"/>
        <v>264</v>
      </c>
      <c r="J12" s="429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2"/>
      <c r="H13" s="343"/>
      <c r="I13" s="335">
        <f t="shared" si="2"/>
        <v>264</v>
      </c>
      <c r="J13" s="429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298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298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298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264</v>
      </c>
      <c r="J17" s="298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298">
        <f t="shared" si="3"/>
        <v>12</v>
      </c>
    </row>
    <row r="19" spans="1:10" x14ac:dyDescent="0.25">
      <c r="A19" s="2"/>
      <c r="B19" s="692"/>
      <c r="C19" s="693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298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298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298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298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298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298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298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298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298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298">
        <f t="shared" si="3"/>
        <v>12</v>
      </c>
    </row>
    <row r="29" spans="1:10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264</v>
      </c>
      <c r="J29" s="429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298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298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298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298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298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298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298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298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298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298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298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298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299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264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5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topLeftCell="C5" workbookViewId="0">
      <selection activeCell="K21" sqref="K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57" t="s">
        <v>92</v>
      </c>
      <c r="B1" s="857"/>
      <c r="C1" s="857"/>
      <c r="D1" s="857"/>
      <c r="E1" s="857"/>
      <c r="F1" s="857"/>
      <c r="G1" s="857"/>
      <c r="H1" s="108">
        <v>1</v>
      </c>
      <c r="J1" s="691"/>
      <c r="K1" s="691"/>
      <c r="L1" s="691"/>
      <c r="M1" s="691"/>
      <c r="N1" s="691"/>
      <c r="O1" s="691"/>
      <c r="P1" s="691"/>
      <c r="Q1" s="69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47"/>
      <c r="E4" s="234"/>
      <c r="F4" s="160"/>
    </row>
    <row r="5" spans="1:17" ht="21.75" customHeight="1" thickBot="1" x14ac:dyDescent="0.3">
      <c r="A5" s="901"/>
      <c r="B5" s="905" t="s">
        <v>118</v>
      </c>
      <c r="C5" s="310"/>
      <c r="D5" s="311">
        <v>43904</v>
      </c>
      <c r="E5" s="667">
        <v>360</v>
      </c>
      <c r="F5" s="345">
        <v>20</v>
      </c>
      <c r="G5" s="411">
        <f>F44</f>
        <v>126</v>
      </c>
      <c r="H5" s="65">
        <f>E4+E5+E6-G5</f>
        <v>234</v>
      </c>
    </row>
    <row r="6" spans="1:17" ht="21.75" customHeight="1" thickTop="1" thickBot="1" x14ac:dyDescent="0.3">
      <c r="A6" s="902"/>
      <c r="B6" s="906"/>
      <c r="C6" s="217"/>
      <c r="E6" s="161"/>
      <c r="F6" s="212"/>
      <c r="I6" s="892" t="s">
        <v>3</v>
      </c>
      <c r="J6" s="886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2" t="s">
        <v>120</v>
      </c>
      <c r="H8" s="343">
        <v>400.5</v>
      </c>
      <c r="I8" s="335">
        <f>E5+E4-F8</f>
        <v>270</v>
      </c>
      <c r="J8" s="601">
        <f>F4+F5+F6-C8</f>
        <v>15</v>
      </c>
    </row>
    <row r="9" spans="1:17" x14ac:dyDescent="0.25">
      <c r="A9" s="253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2" t="s">
        <v>121</v>
      </c>
      <c r="H9" s="343">
        <v>400.5</v>
      </c>
      <c r="I9" s="335">
        <f>I8-F9</f>
        <v>234</v>
      </c>
      <c r="J9" s="429">
        <f>J8-C9</f>
        <v>13</v>
      </c>
    </row>
    <row r="10" spans="1:17" x14ac:dyDescent="0.25">
      <c r="A10" s="239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2"/>
      <c r="H10" s="343"/>
      <c r="I10" s="335">
        <f t="shared" ref="I10:I42" si="2">I9-F10</f>
        <v>234</v>
      </c>
      <c r="J10" s="429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2"/>
      <c r="H11" s="343"/>
      <c r="I11" s="335">
        <f t="shared" si="2"/>
        <v>234</v>
      </c>
      <c r="J11" s="429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2"/>
      <c r="H12" s="343"/>
      <c r="I12" s="335">
        <f t="shared" si="2"/>
        <v>234</v>
      </c>
      <c r="J12" s="429">
        <f t="shared" si="3"/>
        <v>13</v>
      </c>
    </row>
    <row r="13" spans="1:17" x14ac:dyDescent="0.25">
      <c r="A13" s="81"/>
      <c r="B13" s="92">
        <v>18</v>
      </c>
      <c r="C13" s="693"/>
      <c r="D13" s="226">
        <f t="shared" si="1"/>
        <v>0</v>
      </c>
      <c r="E13" s="88"/>
      <c r="F13" s="76">
        <f t="shared" si="0"/>
        <v>0</v>
      </c>
      <c r="G13" s="342"/>
      <c r="H13" s="343"/>
      <c r="I13" s="335">
        <f t="shared" si="2"/>
        <v>234</v>
      </c>
      <c r="J13" s="429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298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298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298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234</v>
      </c>
      <c r="J17" s="298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298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298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298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298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298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298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298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298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298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298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298">
        <f t="shared" si="3"/>
        <v>13</v>
      </c>
    </row>
    <row r="29" spans="1:10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234</v>
      </c>
      <c r="J29" s="429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298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298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298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298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298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298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298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298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298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298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298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298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299">
        <f t="shared" si="3"/>
        <v>13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234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5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topLeftCell="B1" workbookViewId="0">
      <selection activeCell="J19" sqref="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57" t="s">
        <v>92</v>
      </c>
      <c r="B1" s="857"/>
      <c r="C1" s="857"/>
      <c r="D1" s="857"/>
      <c r="E1" s="857"/>
      <c r="F1" s="857"/>
      <c r="G1" s="857"/>
      <c r="H1" s="108">
        <v>1</v>
      </c>
      <c r="J1" s="691"/>
      <c r="K1" s="691"/>
      <c r="L1" s="691"/>
      <c r="M1" s="691"/>
      <c r="N1" s="691"/>
      <c r="O1" s="691"/>
      <c r="P1" s="691"/>
      <c r="Q1" s="69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692"/>
      <c r="K3" s="693"/>
    </row>
    <row r="4" spans="1:17" ht="17.25" thickTop="1" thickBot="1" x14ac:dyDescent="0.3">
      <c r="A4" s="84"/>
      <c r="B4" s="161"/>
      <c r="C4" s="17"/>
      <c r="D4" s="347"/>
      <c r="E4" s="234"/>
      <c r="F4" s="160"/>
    </row>
    <row r="5" spans="1:17" ht="21.75" customHeight="1" thickBot="1" x14ac:dyDescent="0.3">
      <c r="A5" s="901"/>
      <c r="B5" s="905" t="s">
        <v>119</v>
      </c>
      <c r="C5" s="310"/>
      <c r="D5" s="311">
        <v>43904</v>
      </c>
      <c r="E5" s="667">
        <v>480</v>
      </c>
      <c r="F5" s="345">
        <v>20</v>
      </c>
      <c r="G5" s="411">
        <f>F44</f>
        <v>192</v>
      </c>
      <c r="H5" s="65">
        <f>E4+E5+E6-G5</f>
        <v>288</v>
      </c>
    </row>
    <row r="6" spans="1:17" ht="21.75" customHeight="1" thickTop="1" thickBot="1" x14ac:dyDescent="0.3">
      <c r="A6" s="902"/>
      <c r="B6" s="906"/>
      <c r="C6" s="217"/>
      <c r="E6" s="161"/>
      <c r="F6" s="212"/>
      <c r="I6" s="892" t="s">
        <v>3</v>
      </c>
      <c r="J6" s="886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893"/>
      <c r="J7" s="894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2" t="s">
        <v>120</v>
      </c>
      <c r="H8" s="343">
        <v>330</v>
      </c>
      <c r="I8" s="335">
        <f>E5+E4-F8</f>
        <v>360</v>
      </c>
      <c r="J8" s="601">
        <f>F4+F5+F6-C8</f>
        <v>15</v>
      </c>
    </row>
    <row r="9" spans="1:17" x14ac:dyDescent="0.25">
      <c r="A9" s="253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2" t="s">
        <v>121</v>
      </c>
      <c r="H9" s="343">
        <v>330</v>
      </c>
      <c r="I9" s="335">
        <f>I8-F9</f>
        <v>312</v>
      </c>
      <c r="J9" s="429">
        <f>J8-C9</f>
        <v>13</v>
      </c>
    </row>
    <row r="10" spans="1:17" ht="18.75" x14ac:dyDescent="0.3">
      <c r="A10" s="696" t="s">
        <v>124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2" t="s">
        <v>123</v>
      </c>
      <c r="H10" s="343">
        <v>330</v>
      </c>
      <c r="I10" s="335">
        <f t="shared" ref="I10:I42" si="2">I9-F10</f>
        <v>288</v>
      </c>
      <c r="J10" s="429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2"/>
      <c r="H11" s="343"/>
      <c r="I11" s="335">
        <f t="shared" si="2"/>
        <v>288</v>
      </c>
      <c r="J11" s="429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2"/>
      <c r="H12" s="343"/>
      <c r="I12" s="335">
        <f t="shared" si="2"/>
        <v>288</v>
      </c>
      <c r="J12" s="429">
        <f t="shared" si="3"/>
        <v>12</v>
      </c>
    </row>
    <row r="13" spans="1:17" x14ac:dyDescent="0.25">
      <c r="A13" s="81"/>
      <c r="B13" s="92">
        <v>24</v>
      </c>
      <c r="C13" s="693"/>
      <c r="D13" s="226">
        <f t="shared" si="1"/>
        <v>0</v>
      </c>
      <c r="E13" s="88"/>
      <c r="F13" s="76">
        <f t="shared" si="0"/>
        <v>0</v>
      </c>
      <c r="G13" s="342"/>
      <c r="H13" s="343"/>
      <c r="I13" s="335">
        <f t="shared" si="2"/>
        <v>288</v>
      </c>
      <c r="J13" s="429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298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298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298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288</v>
      </c>
      <c r="J17" s="298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298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298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298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298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298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298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298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298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298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298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298">
        <f t="shared" si="3"/>
        <v>12</v>
      </c>
    </row>
    <row r="29" spans="1:10" x14ac:dyDescent="0.25">
      <c r="A29" s="227"/>
      <c r="B29" s="92"/>
      <c r="C29" s="340"/>
      <c r="D29" s="406"/>
      <c r="E29" s="407"/>
      <c r="F29" s="341">
        <f t="shared" si="0"/>
        <v>0</v>
      </c>
      <c r="G29" s="342"/>
      <c r="H29" s="343"/>
      <c r="I29" s="335">
        <f t="shared" si="2"/>
        <v>288</v>
      </c>
      <c r="J29" s="429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298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298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298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298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298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298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298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298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298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298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298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298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299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873" t="s">
        <v>11</v>
      </c>
      <c r="D47" s="874"/>
      <c r="E47" s="162">
        <f>E5+E4+E6+-F44</f>
        <v>288</v>
      </c>
    </row>
    <row r="51" spans="2:9" ht="16.5" x14ac:dyDescent="0.25">
      <c r="B51" s="665"/>
      <c r="C51" s="666"/>
      <c r="D51" s="667">
        <v>2034.8</v>
      </c>
      <c r="E51" s="668">
        <v>43899</v>
      </c>
      <c r="F51" s="669">
        <v>26330</v>
      </c>
      <c r="G51" s="667">
        <v>2034.8</v>
      </c>
      <c r="H51" s="670">
        <f t="shared" ref="H51" si="5">G51-D51</f>
        <v>0</v>
      </c>
      <c r="I51" s="671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I83"/>
  <sheetViews>
    <sheetView topLeftCell="A7" zoomScaleNormal="100" workbookViewId="0">
      <selection activeCell="E7" sqref="E7"/>
    </sheetView>
  </sheetViews>
  <sheetFormatPr baseColWidth="10" defaultRowHeight="15" x14ac:dyDescent="0.25"/>
  <cols>
    <col min="1" max="1" width="37.140625" customWidth="1"/>
    <col min="2" max="2" width="16.28515625" bestFit="1" customWidth="1"/>
  </cols>
  <sheetData>
    <row r="1" spans="1:9" ht="40.5" x14ac:dyDescent="0.55000000000000004">
      <c r="A1" s="862" t="s">
        <v>155</v>
      </c>
      <c r="B1" s="862"/>
      <c r="C1" s="862"/>
      <c r="D1" s="862"/>
      <c r="E1" s="862"/>
      <c r="F1" s="862"/>
      <c r="G1" s="862"/>
      <c r="H1" s="11">
        <v>1</v>
      </c>
      <c r="I1" s="68"/>
    </row>
    <row r="2" spans="1:9" ht="15.75" thickBot="1" x14ac:dyDescent="0.3">
      <c r="C2" s="12"/>
      <c r="D2" s="12"/>
      <c r="F2" s="12"/>
      <c r="I2" s="68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</row>
    <row r="4" spans="1:9" ht="16.5" thickTop="1" x14ac:dyDescent="0.25">
      <c r="A4" s="12"/>
      <c r="B4" s="12"/>
      <c r="C4" s="153"/>
      <c r="D4" s="292"/>
      <c r="E4" s="104"/>
      <c r="F4" s="81"/>
      <c r="G4" s="180"/>
      <c r="H4" s="180"/>
      <c r="I4" s="68"/>
    </row>
    <row r="5" spans="1:9" ht="15" customHeight="1" x14ac:dyDescent="0.25">
      <c r="A5" s="863" t="s">
        <v>125</v>
      </c>
      <c r="B5" s="864" t="s">
        <v>57</v>
      </c>
      <c r="C5" s="446"/>
      <c r="D5" s="311">
        <v>43936</v>
      </c>
      <c r="E5" s="335">
        <v>10609.51</v>
      </c>
      <c r="F5" s="317">
        <v>376</v>
      </c>
      <c r="G5" s="336">
        <f>F77</f>
        <v>10609.51</v>
      </c>
      <c r="I5" s="68"/>
    </row>
    <row r="6" spans="1:9" ht="15.75" x14ac:dyDescent="0.25">
      <c r="A6" s="863"/>
      <c r="B6" s="864"/>
      <c r="C6" s="364"/>
      <c r="D6" s="311"/>
      <c r="E6" s="346"/>
      <c r="F6" s="317"/>
      <c r="G6" s="339"/>
      <c r="H6" s="7">
        <f>E6-G6+E7+E5-G5+E4</f>
        <v>0</v>
      </c>
      <c r="I6" s="68"/>
    </row>
    <row r="7" spans="1:9" ht="15.75" thickBot="1" x14ac:dyDescent="0.3">
      <c r="B7" s="401"/>
      <c r="C7" s="165"/>
      <c r="D7" s="177"/>
      <c r="E7" s="87"/>
      <c r="F7" s="69"/>
      <c r="G7" s="303"/>
      <c r="I7" s="68"/>
    </row>
    <row r="8" spans="1:9" ht="16.5" thickTop="1" thickBot="1" x14ac:dyDescent="0.3">
      <c r="B8" s="71" t="s">
        <v>7</v>
      </c>
      <c r="C8" s="27"/>
      <c r="D8" s="32"/>
      <c r="E8" s="33"/>
      <c r="F8" s="9" t="s">
        <v>9</v>
      </c>
      <c r="G8" s="10" t="s">
        <v>15</v>
      </c>
      <c r="H8" s="24"/>
      <c r="I8" s="68"/>
    </row>
    <row r="9" spans="1:9" ht="15.75" thickTop="1" x14ac:dyDescent="0.25">
      <c r="A9" s="89" t="s">
        <v>32</v>
      </c>
      <c r="B9" s="92">
        <f>F6-C9+F5+F4+F7</f>
        <v>346</v>
      </c>
      <c r="C9" s="340">
        <v>30</v>
      </c>
      <c r="D9" s="341">
        <v>830.19</v>
      </c>
      <c r="E9" s="266">
        <v>43946</v>
      </c>
      <c r="F9" s="76">
        <f t="shared" ref="F9" si="0">D9</f>
        <v>830.19</v>
      </c>
      <c r="G9" s="342" t="s">
        <v>138</v>
      </c>
      <c r="H9" s="343">
        <v>120</v>
      </c>
      <c r="I9" s="115">
        <f>E6-F9+E5+E4+E7</f>
        <v>9779.32</v>
      </c>
    </row>
    <row r="10" spans="1:9" x14ac:dyDescent="0.25">
      <c r="A10" s="253"/>
      <c r="B10" s="92">
        <f>B9-C10</f>
        <v>316</v>
      </c>
      <c r="C10" s="340">
        <v>30</v>
      </c>
      <c r="D10" s="341">
        <v>847.21</v>
      </c>
      <c r="E10" s="266">
        <v>43948</v>
      </c>
      <c r="F10" s="76">
        <f t="shared" ref="F10:F72" si="1">D10</f>
        <v>847.21</v>
      </c>
      <c r="G10" s="342" t="s">
        <v>139</v>
      </c>
      <c r="H10" s="343">
        <v>120</v>
      </c>
      <c r="I10" s="353">
        <f>I9-F10</f>
        <v>8932.11</v>
      </c>
    </row>
    <row r="11" spans="1:9" x14ac:dyDescent="0.25">
      <c r="A11" s="239"/>
      <c r="B11" s="92">
        <f t="shared" ref="B11:B23" si="2">B10-C11</f>
        <v>286</v>
      </c>
      <c r="C11" s="340">
        <v>30</v>
      </c>
      <c r="D11" s="341">
        <v>842.15</v>
      </c>
      <c r="E11" s="266">
        <v>43948</v>
      </c>
      <c r="F11" s="76">
        <f t="shared" si="1"/>
        <v>842.15</v>
      </c>
      <c r="G11" s="342" t="s">
        <v>139</v>
      </c>
      <c r="H11" s="343">
        <v>120</v>
      </c>
      <c r="I11" s="353">
        <f t="shared" ref="I11:I74" si="3">I10-F11</f>
        <v>8089.9600000000009</v>
      </c>
    </row>
    <row r="12" spans="1:9" x14ac:dyDescent="0.25">
      <c r="A12" s="91" t="s">
        <v>33</v>
      </c>
      <c r="B12" s="92">
        <f t="shared" si="2"/>
        <v>256</v>
      </c>
      <c r="C12" s="340">
        <v>30</v>
      </c>
      <c r="D12" s="341">
        <v>851.88</v>
      </c>
      <c r="E12" s="266">
        <v>43950</v>
      </c>
      <c r="F12" s="76">
        <f t="shared" si="1"/>
        <v>851.88</v>
      </c>
      <c r="G12" s="342" t="s">
        <v>143</v>
      </c>
      <c r="H12" s="343">
        <v>120</v>
      </c>
      <c r="I12" s="353">
        <f t="shared" si="3"/>
        <v>7238.0800000000008</v>
      </c>
    </row>
    <row r="13" spans="1:9" x14ac:dyDescent="0.25">
      <c r="A13" s="81"/>
      <c r="B13" s="92">
        <f t="shared" si="2"/>
        <v>246</v>
      </c>
      <c r="C13" s="340">
        <v>10</v>
      </c>
      <c r="D13" s="341">
        <v>276.55</v>
      </c>
      <c r="E13" s="266">
        <v>43953</v>
      </c>
      <c r="F13" s="76">
        <f t="shared" si="1"/>
        <v>276.55</v>
      </c>
      <c r="G13" s="342" t="s">
        <v>145</v>
      </c>
      <c r="H13" s="343">
        <v>120</v>
      </c>
      <c r="I13" s="353">
        <f t="shared" si="3"/>
        <v>6961.5300000000007</v>
      </c>
    </row>
    <row r="14" spans="1:9" x14ac:dyDescent="0.25">
      <c r="A14" s="81"/>
      <c r="B14" s="92">
        <f t="shared" si="2"/>
        <v>241</v>
      </c>
      <c r="C14" s="340">
        <v>5</v>
      </c>
      <c r="D14" s="341">
        <v>147.01</v>
      </c>
      <c r="E14" s="266">
        <v>43953</v>
      </c>
      <c r="F14" s="76">
        <f t="shared" si="1"/>
        <v>147.01</v>
      </c>
      <c r="G14" s="342" t="s">
        <v>145</v>
      </c>
      <c r="H14" s="343">
        <v>120</v>
      </c>
      <c r="I14" s="353">
        <f t="shared" si="3"/>
        <v>6814.52</v>
      </c>
    </row>
    <row r="15" spans="1:9" x14ac:dyDescent="0.25">
      <c r="B15" s="92">
        <f t="shared" si="2"/>
        <v>211</v>
      </c>
      <c r="C15" s="340">
        <v>30</v>
      </c>
      <c r="D15" s="341">
        <v>841.57</v>
      </c>
      <c r="E15" s="266">
        <v>43953</v>
      </c>
      <c r="F15" s="76">
        <f t="shared" si="1"/>
        <v>841.57</v>
      </c>
      <c r="G15" s="342" t="s">
        <v>146</v>
      </c>
      <c r="H15" s="343">
        <v>120</v>
      </c>
      <c r="I15" s="353">
        <f t="shared" si="3"/>
        <v>5972.9500000000007</v>
      </c>
    </row>
    <row r="16" spans="1:9" x14ac:dyDescent="0.25">
      <c r="B16" s="92">
        <f t="shared" si="2"/>
        <v>181</v>
      </c>
      <c r="C16" s="340">
        <v>30</v>
      </c>
      <c r="D16" s="618">
        <v>831.85</v>
      </c>
      <c r="E16" s="414">
        <v>43962</v>
      </c>
      <c r="F16" s="282">
        <f t="shared" si="1"/>
        <v>831.85</v>
      </c>
      <c r="G16" s="595" t="s">
        <v>260</v>
      </c>
      <c r="H16" s="596">
        <v>120</v>
      </c>
      <c r="I16" s="353">
        <f t="shared" si="3"/>
        <v>5141.1000000000004</v>
      </c>
    </row>
    <row r="17" spans="1:9" x14ac:dyDescent="0.25">
      <c r="A17" s="134"/>
      <c r="B17" s="92">
        <f t="shared" si="2"/>
        <v>111</v>
      </c>
      <c r="C17" s="340">
        <v>70</v>
      </c>
      <c r="D17" s="618">
        <v>1986.18</v>
      </c>
      <c r="E17" s="414">
        <v>43962</v>
      </c>
      <c r="F17" s="282">
        <f t="shared" si="1"/>
        <v>1986.18</v>
      </c>
      <c r="G17" s="595" t="s">
        <v>262</v>
      </c>
      <c r="H17" s="596">
        <v>120</v>
      </c>
      <c r="I17" s="353">
        <f t="shared" si="3"/>
        <v>3154.92</v>
      </c>
    </row>
    <row r="18" spans="1:9" x14ac:dyDescent="0.25">
      <c r="A18" s="134"/>
      <c r="B18" s="92">
        <f t="shared" si="2"/>
        <v>81</v>
      </c>
      <c r="C18" s="340">
        <v>30</v>
      </c>
      <c r="D18" s="618">
        <v>850.49</v>
      </c>
      <c r="E18" s="414">
        <v>43966</v>
      </c>
      <c r="F18" s="282">
        <f t="shared" si="1"/>
        <v>850.49</v>
      </c>
      <c r="G18" s="595" t="s">
        <v>271</v>
      </c>
      <c r="H18" s="596">
        <v>125</v>
      </c>
      <c r="I18" s="353">
        <f t="shared" si="3"/>
        <v>2304.4300000000003</v>
      </c>
    </row>
    <row r="19" spans="1:9" x14ac:dyDescent="0.25">
      <c r="A19" s="134"/>
      <c r="B19" s="92">
        <f t="shared" si="2"/>
        <v>51</v>
      </c>
      <c r="C19" s="340">
        <v>30</v>
      </c>
      <c r="D19" s="618">
        <v>851.25</v>
      </c>
      <c r="E19" s="414">
        <v>43971</v>
      </c>
      <c r="F19" s="282">
        <f t="shared" si="1"/>
        <v>851.25</v>
      </c>
      <c r="G19" s="595" t="s">
        <v>284</v>
      </c>
      <c r="H19" s="596">
        <v>125</v>
      </c>
      <c r="I19" s="353">
        <f t="shared" si="3"/>
        <v>1453.1800000000003</v>
      </c>
    </row>
    <row r="20" spans="1:9" x14ac:dyDescent="0.25">
      <c r="A20" s="134"/>
      <c r="B20" s="92">
        <f t="shared" si="2"/>
        <v>41</v>
      </c>
      <c r="C20" s="340">
        <v>10</v>
      </c>
      <c r="D20" s="618">
        <v>287.89999999999998</v>
      </c>
      <c r="E20" s="414">
        <v>43973</v>
      </c>
      <c r="F20" s="282">
        <f t="shared" si="1"/>
        <v>287.89999999999998</v>
      </c>
      <c r="G20" s="595" t="s">
        <v>290</v>
      </c>
      <c r="H20" s="596">
        <v>125</v>
      </c>
      <c r="I20" s="353">
        <f t="shared" si="3"/>
        <v>1165.2800000000002</v>
      </c>
    </row>
    <row r="21" spans="1:9" x14ac:dyDescent="0.25">
      <c r="A21" s="134"/>
      <c r="B21" s="92">
        <f t="shared" si="2"/>
        <v>10</v>
      </c>
      <c r="C21" s="340">
        <v>31</v>
      </c>
      <c r="D21" s="618">
        <v>865.81</v>
      </c>
      <c r="E21" s="414">
        <v>43974</v>
      </c>
      <c r="F21" s="282">
        <f t="shared" si="1"/>
        <v>865.81</v>
      </c>
      <c r="G21" s="595" t="s">
        <v>293</v>
      </c>
      <c r="H21" s="596">
        <v>125</v>
      </c>
      <c r="I21" s="353">
        <f t="shared" si="3"/>
        <v>299.47000000000025</v>
      </c>
    </row>
    <row r="22" spans="1:9" x14ac:dyDescent="0.25">
      <c r="A22" s="135"/>
      <c r="B22" s="92">
        <f t="shared" si="2"/>
        <v>0</v>
      </c>
      <c r="C22" s="340">
        <v>10</v>
      </c>
      <c r="D22" s="618">
        <v>299.47000000000003</v>
      </c>
      <c r="E22" s="414">
        <v>43976</v>
      </c>
      <c r="F22" s="282">
        <f t="shared" si="1"/>
        <v>299.47000000000003</v>
      </c>
      <c r="G22" s="595" t="s">
        <v>295</v>
      </c>
      <c r="H22" s="596">
        <v>125</v>
      </c>
      <c r="I22" s="353">
        <f t="shared" si="3"/>
        <v>0</v>
      </c>
    </row>
    <row r="23" spans="1:9" x14ac:dyDescent="0.25">
      <c r="A23" s="134"/>
      <c r="B23" s="92">
        <f t="shared" si="2"/>
        <v>0</v>
      </c>
      <c r="C23" s="340"/>
      <c r="D23" s="618"/>
      <c r="E23" s="414"/>
      <c r="F23" s="282">
        <f t="shared" si="1"/>
        <v>0</v>
      </c>
      <c r="G23" s="827"/>
      <c r="H23" s="828"/>
      <c r="I23" s="829">
        <f t="shared" si="3"/>
        <v>0</v>
      </c>
    </row>
    <row r="24" spans="1:9" x14ac:dyDescent="0.25">
      <c r="A24" s="134"/>
      <c r="B24" s="92">
        <f>B23-C24</f>
        <v>0</v>
      </c>
      <c r="C24" s="340"/>
      <c r="D24" s="618"/>
      <c r="E24" s="414"/>
      <c r="F24" s="282">
        <f t="shared" si="1"/>
        <v>0</v>
      </c>
      <c r="G24" s="827"/>
      <c r="H24" s="828"/>
      <c r="I24" s="829">
        <f t="shared" si="3"/>
        <v>0</v>
      </c>
    </row>
    <row r="25" spans="1:9" x14ac:dyDescent="0.25">
      <c r="A25" s="134"/>
      <c r="B25" s="92">
        <f t="shared" ref="B25:B75" si="4">B24-C25</f>
        <v>0</v>
      </c>
      <c r="C25" s="15"/>
      <c r="D25" s="282"/>
      <c r="E25" s="414"/>
      <c r="F25" s="282">
        <f t="shared" si="1"/>
        <v>0</v>
      </c>
      <c r="G25" s="827"/>
      <c r="H25" s="828"/>
      <c r="I25" s="829">
        <f t="shared" si="3"/>
        <v>0</v>
      </c>
    </row>
    <row r="26" spans="1:9" x14ac:dyDescent="0.25">
      <c r="A26" s="134"/>
      <c r="B26" s="92">
        <f t="shared" si="4"/>
        <v>0</v>
      </c>
      <c r="C26" s="15"/>
      <c r="D26" s="282"/>
      <c r="E26" s="414"/>
      <c r="F26" s="282">
        <f t="shared" si="1"/>
        <v>0</v>
      </c>
      <c r="G26" s="827"/>
      <c r="H26" s="828"/>
      <c r="I26" s="829">
        <f t="shared" si="3"/>
        <v>0</v>
      </c>
    </row>
    <row r="27" spans="1:9" x14ac:dyDescent="0.25">
      <c r="A27" s="134"/>
      <c r="B27" s="92">
        <f t="shared" si="4"/>
        <v>0</v>
      </c>
      <c r="C27" s="15"/>
      <c r="D27" s="282"/>
      <c r="E27" s="414"/>
      <c r="F27" s="282">
        <f t="shared" si="1"/>
        <v>0</v>
      </c>
      <c r="G27" s="827"/>
      <c r="H27" s="828"/>
      <c r="I27" s="829">
        <f t="shared" si="3"/>
        <v>0</v>
      </c>
    </row>
    <row r="28" spans="1:9" x14ac:dyDescent="0.25">
      <c r="A28" s="134"/>
      <c r="B28" s="92">
        <f t="shared" si="4"/>
        <v>0</v>
      </c>
      <c r="C28" s="15"/>
      <c r="D28" s="282"/>
      <c r="E28" s="414"/>
      <c r="F28" s="282">
        <f t="shared" si="1"/>
        <v>0</v>
      </c>
      <c r="G28" s="827"/>
      <c r="H28" s="828"/>
      <c r="I28" s="829">
        <f t="shared" si="3"/>
        <v>0</v>
      </c>
    </row>
    <row r="29" spans="1:9" x14ac:dyDescent="0.25">
      <c r="A29" s="134"/>
      <c r="B29" s="92">
        <f t="shared" si="4"/>
        <v>0</v>
      </c>
      <c r="C29" s="15"/>
      <c r="D29" s="282"/>
      <c r="E29" s="414"/>
      <c r="F29" s="282">
        <f t="shared" si="1"/>
        <v>0</v>
      </c>
      <c r="G29" s="595"/>
      <c r="H29" s="596"/>
      <c r="I29" s="353">
        <f t="shared" si="3"/>
        <v>0</v>
      </c>
    </row>
    <row r="30" spans="1:9" x14ac:dyDescent="0.25">
      <c r="A30" s="134"/>
      <c r="B30" s="92">
        <f t="shared" si="4"/>
        <v>0</v>
      </c>
      <c r="C30" s="15"/>
      <c r="D30" s="282"/>
      <c r="E30" s="414"/>
      <c r="F30" s="282">
        <f t="shared" si="1"/>
        <v>0</v>
      </c>
      <c r="G30" s="595"/>
      <c r="H30" s="596"/>
      <c r="I30" s="353">
        <f t="shared" si="3"/>
        <v>0</v>
      </c>
    </row>
    <row r="31" spans="1:9" x14ac:dyDescent="0.25">
      <c r="A31" s="134"/>
      <c r="B31" s="92">
        <f t="shared" si="4"/>
        <v>0</v>
      </c>
      <c r="C31" s="15"/>
      <c r="D31" s="282"/>
      <c r="E31" s="414"/>
      <c r="F31" s="282">
        <f t="shared" si="1"/>
        <v>0</v>
      </c>
      <c r="G31" s="206"/>
      <c r="H31" s="129"/>
      <c r="I31" s="115">
        <f t="shared" si="3"/>
        <v>0</v>
      </c>
    </row>
    <row r="32" spans="1:9" x14ac:dyDescent="0.25">
      <c r="A32" s="134"/>
      <c r="B32" s="92">
        <f t="shared" si="4"/>
        <v>0</v>
      </c>
      <c r="C32" s="15"/>
      <c r="D32" s="282"/>
      <c r="E32" s="414"/>
      <c r="F32" s="282">
        <f t="shared" si="1"/>
        <v>0</v>
      </c>
      <c r="G32" s="206"/>
      <c r="H32" s="129"/>
      <c r="I32" s="115">
        <f t="shared" si="3"/>
        <v>0</v>
      </c>
    </row>
    <row r="33" spans="1:9" x14ac:dyDescent="0.25">
      <c r="A33" s="134"/>
      <c r="B33" s="92">
        <f t="shared" si="4"/>
        <v>0</v>
      </c>
      <c r="C33" s="15"/>
      <c r="D33" s="282"/>
      <c r="E33" s="414"/>
      <c r="F33" s="282">
        <f t="shared" si="1"/>
        <v>0</v>
      </c>
      <c r="G33" s="206"/>
      <c r="H33" s="129"/>
      <c r="I33" s="115">
        <f t="shared" si="3"/>
        <v>0</v>
      </c>
    </row>
    <row r="34" spans="1:9" x14ac:dyDescent="0.25">
      <c r="A34" s="134"/>
      <c r="B34" s="92">
        <f t="shared" si="4"/>
        <v>0</v>
      </c>
      <c r="C34" s="15"/>
      <c r="D34" s="282"/>
      <c r="E34" s="414"/>
      <c r="F34" s="282">
        <f t="shared" si="1"/>
        <v>0</v>
      </c>
      <c r="G34" s="206"/>
      <c r="H34" s="129"/>
      <c r="I34" s="115">
        <f t="shared" si="3"/>
        <v>0</v>
      </c>
    </row>
    <row r="35" spans="1:9" x14ac:dyDescent="0.25">
      <c r="A35" s="134" t="s">
        <v>22</v>
      </c>
      <c r="B35" s="92">
        <f t="shared" si="4"/>
        <v>0</v>
      </c>
      <c r="C35" s="15"/>
      <c r="D35" s="282"/>
      <c r="E35" s="414"/>
      <c r="F35" s="282">
        <f t="shared" si="1"/>
        <v>0</v>
      </c>
      <c r="G35" s="206"/>
      <c r="H35" s="129"/>
      <c r="I35" s="115">
        <f t="shared" si="3"/>
        <v>0</v>
      </c>
    </row>
    <row r="36" spans="1:9" x14ac:dyDescent="0.25">
      <c r="A36" s="135"/>
      <c r="B36" s="92">
        <f t="shared" si="4"/>
        <v>0</v>
      </c>
      <c r="C36" s="15"/>
      <c r="D36" s="282"/>
      <c r="E36" s="414"/>
      <c r="F36" s="282">
        <f t="shared" si="1"/>
        <v>0</v>
      </c>
      <c r="G36" s="206"/>
      <c r="H36" s="129"/>
      <c r="I36" s="115">
        <f t="shared" si="3"/>
        <v>0</v>
      </c>
    </row>
    <row r="37" spans="1:9" x14ac:dyDescent="0.25">
      <c r="A37" s="134"/>
      <c r="B37" s="92">
        <f t="shared" si="4"/>
        <v>0</v>
      </c>
      <c r="C37" s="15"/>
      <c r="D37" s="282"/>
      <c r="E37" s="414"/>
      <c r="F37" s="282">
        <f t="shared" si="1"/>
        <v>0</v>
      </c>
      <c r="G37" s="206"/>
      <c r="H37" s="129"/>
      <c r="I37" s="115">
        <f t="shared" si="3"/>
        <v>0</v>
      </c>
    </row>
    <row r="38" spans="1:9" x14ac:dyDescent="0.25">
      <c r="A38" s="134"/>
      <c r="B38" s="92">
        <f t="shared" si="4"/>
        <v>0</v>
      </c>
      <c r="C38" s="15"/>
      <c r="D38" s="282"/>
      <c r="E38" s="414"/>
      <c r="F38" s="282">
        <f t="shared" si="1"/>
        <v>0</v>
      </c>
      <c r="G38" s="206"/>
      <c r="H38" s="129"/>
      <c r="I38" s="115">
        <f t="shared" si="3"/>
        <v>0</v>
      </c>
    </row>
    <row r="39" spans="1:9" x14ac:dyDescent="0.25">
      <c r="A39" s="134"/>
      <c r="B39" s="92">
        <f t="shared" si="4"/>
        <v>0</v>
      </c>
      <c r="C39" s="15"/>
      <c r="D39" s="282"/>
      <c r="E39" s="414"/>
      <c r="F39" s="282">
        <f t="shared" si="1"/>
        <v>0</v>
      </c>
      <c r="G39" s="206"/>
      <c r="H39" s="129"/>
      <c r="I39" s="115">
        <f t="shared" si="3"/>
        <v>0</v>
      </c>
    </row>
    <row r="40" spans="1:9" x14ac:dyDescent="0.25">
      <c r="A40" s="134"/>
      <c r="B40" s="92">
        <f t="shared" si="4"/>
        <v>0</v>
      </c>
      <c r="C40" s="15"/>
      <c r="D40" s="282"/>
      <c r="E40" s="414"/>
      <c r="F40" s="282">
        <f t="shared" si="1"/>
        <v>0</v>
      </c>
      <c r="G40" s="206"/>
      <c r="H40" s="129"/>
      <c r="I40" s="115">
        <f t="shared" si="3"/>
        <v>0</v>
      </c>
    </row>
    <row r="41" spans="1:9" x14ac:dyDescent="0.25">
      <c r="A41" s="134"/>
      <c r="B41" s="92">
        <f t="shared" si="4"/>
        <v>0</v>
      </c>
      <c r="C41" s="15"/>
      <c r="D41" s="282"/>
      <c r="E41" s="414"/>
      <c r="F41" s="282">
        <f t="shared" si="1"/>
        <v>0</v>
      </c>
      <c r="G41" s="206"/>
      <c r="H41" s="129"/>
      <c r="I41" s="115">
        <f t="shared" si="3"/>
        <v>0</v>
      </c>
    </row>
    <row r="42" spans="1:9" x14ac:dyDescent="0.25">
      <c r="A42" s="134"/>
      <c r="B42" s="92">
        <f t="shared" si="4"/>
        <v>0</v>
      </c>
      <c r="C42" s="15"/>
      <c r="D42" s="282"/>
      <c r="E42" s="414"/>
      <c r="F42" s="282">
        <f t="shared" si="1"/>
        <v>0</v>
      </c>
      <c r="G42" s="206"/>
      <c r="H42" s="129"/>
      <c r="I42" s="115">
        <f t="shared" si="3"/>
        <v>0</v>
      </c>
    </row>
    <row r="43" spans="1:9" x14ac:dyDescent="0.25">
      <c r="A43" s="134"/>
      <c r="B43" s="92">
        <f t="shared" si="4"/>
        <v>0</v>
      </c>
      <c r="C43" s="15"/>
      <c r="D43" s="282"/>
      <c r="E43" s="414"/>
      <c r="F43" s="282">
        <f t="shared" si="1"/>
        <v>0</v>
      </c>
      <c r="G43" s="206"/>
      <c r="H43" s="129"/>
      <c r="I43" s="115">
        <f t="shared" si="3"/>
        <v>0</v>
      </c>
    </row>
    <row r="44" spans="1:9" x14ac:dyDescent="0.25">
      <c r="A44" s="134"/>
      <c r="B44" s="92">
        <f t="shared" si="4"/>
        <v>0</v>
      </c>
      <c r="C44" s="15"/>
      <c r="D44" s="282"/>
      <c r="E44" s="414"/>
      <c r="F44" s="282">
        <f t="shared" si="1"/>
        <v>0</v>
      </c>
      <c r="G44" s="206"/>
      <c r="H44" s="129"/>
      <c r="I44" s="115">
        <f t="shared" si="3"/>
        <v>0</v>
      </c>
    </row>
    <row r="45" spans="1:9" x14ac:dyDescent="0.25">
      <c r="A45" s="134"/>
      <c r="B45" s="92">
        <f t="shared" si="4"/>
        <v>0</v>
      </c>
      <c r="C45" s="15"/>
      <c r="D45" s="282"/>
      <c r="E45" s="414"/>
      <c r="F45" s="282">
        <f t="shared" si="1"/>
        <v>0</v>
      </c>
      <c r="G45" s="206"/>
      <c r="H45" s="129"/>
      <c r="I45" s="115">
        <f t="shared" si="3"/>
        <v>0</v>
      </c>
    </row>
    <row r="46" spans="1:9" x14ac:dyDescent="0.25">
      <c r="A46" s="134"/>
      <c r="B46" s="92">
        <f t="shared" si="4"/>
        <v>0</v>
      </c>
      <c r="C46" s="15"/>
      <c r="D46" s="282"/>
      <c r="E46" s="414"/>
      <c r="F46" s="282">
        <f t="shared" si="1"/>
        <v>0</v>
      </c>
      <c r="G46" s="206"/>
      <c r="H46" s="129"/>
      <c r="I46" s="115">
        <f t="shared" si="3"/>
        <v>0</v>
      </c>
    </row>
    <row r="47" spans="1:9" x14ac:dyDescent="0.25">
      <c r="A47" s="134"/>
      <c r="B47" s="92">
        <f t="shared" si="4"/>
        <v>0</v>
      </c>
      <c r="C47" s="15"/>
      <c r="D47" s="282"/>
      <c r="E47" s="414"/>
      <c r="F47" s="282">
        <f t="shared" si="1"/>
        <v>0</v>
      </c>
      <c r="G47" s="206"/>
      <c r="H47" s="129"/>
      <c r="I47" s="115">
        <f t="shared" si="3"/>
        <v>0</v>
      </c>
    </row>
    <row r="48" spans="1:9" x14ac:dyDescent="0.25">
      <c r="A48" s="134"/>
      <c r="B48" s="92">
        <f t="shared" si="4"/>
        <v>0</v>
      </c>
      <c r="C48" s="15"/>
      <c r="D48" s="282"/>
      <c r="E48" s="414"/>
      <c r="F48" s="282">
        <f t="shared" si="1"/>
        <v>0</v>
      </c>
      <c r="G48" s="206"/>
      <c r="H48" s="129"/>
      <c r="I48" s="115">
        <f t="shared" si="3"/>
        <v>0</v>
      </c>
    </row>
    <row r="49" spans="1:9" x14ac:dyDescent="0.25">
      <c r="A49" s="134"/>
      <c r="B49" s="92">
        <f t="shared" si="4"/>
        <v>0</v>
      </c>
      <c r="C49" s="15"/>
      <c r="D49" s="282"/>
      <c r="E49" s="414"/>
      <c r="F49" s="282">
        <f t="shared" si="1"/>
        <v>0</v>
      </c>
      <c r="G49" s="206"/>
      <c r="H49" s="129"/>
      <c r="I49" s="115">
        <f t="shared" si="3"/>
        <v>0</v>
      </c>
    </row>
    <row r="50" spans="1:9" x14ac:dyDescent="0.25">
      <c r="A50" s="134"/>
      <c r="B50" s="92">
        <f t="shared" si="4"/>
        <v>0</v>
      </c>
      <c r="C50" s="15"/>
      <c r="D50" s="282"/>
      <c r="E50" s="414"/>
      <c r="F50" s="282">
        <f t="shared" si="1"/>
        <v>0</v>
      </c>
      <c r="G50" s="206"/>
      <c r="H50" s="129"/>
      <c r="I50" s="115">
        <f t="shared" si="3"/>
        <v>0</v>
      </c>
    </row>
    <row r="51" spans="1:9" x14ac:dyDescent="0.25">
      <c r="A51" s="134"/>
      <c r="B51" s="92">
        <f t="shared" si="4"/>
        <v>0</v>
      </c>
      <c r="C51" s="15"/>
      <c r="D51" s="282"/>
      <c r="E51" s="414"/>
      <c r="F51" s="282">
        <f t="shared" si="1"/>
        <v>0</v>
      </c>
      <c r="G51" s="206"/>
      <c r="H51" s="129"/>
      <c r="I51" s="115">
        <f t="shared" si="3"/>
        <v>0</v>
      </c>
    </row>
    <row r="52" spans="1:9" x14ac:dyDescent="0.25">
      <c r="A52" s="134"/>
      <c r="B52" s="92">
        <f t="shared" si="4"/>
        <v>0</v>
      </c>
      <c r="C52" s="15"/>
      <c r="D52" s="76"/>
      <c r="E52" s="266"/>
      <c r="F52" s="76">
        <f t="shared" si="1"/>
        <v>0</v>
      </c>
      <c r="G52" s="77"/>
      <c r="H52" s="78"/>
      <c r="I52" s="115">
        <f t="shared" si="3"/>
        <v>0</v>
      </c>
    </row>
    <row r="53" spans="1:9" x14ac:dyDescent="0.25">
      <c r="A53" s="134"/>
      <c r="B53" s="92">
        <f t="shared" si="4"/>
        <v>0</v>
      </c>
      <c r="C53" s="15"/>
      <c r="D53" s="76"/>
      <c r="E53" s="266"/>
      <c r="F53" s="76">
        <f t="shared" si="1"/>
        <v>0</v>
      </c>
      <c r="G53" s="77"/>
      <c r="H53" s="78"/>
      <c r="I53" s="115">
        <f t="shared" si="3"/>
        <v>0</v>
      </c>
    </row>
    <row r="54" spans="1:9" x14ac:dyDescent="0.25">
      <c r="A54" s="134"/>
      <c r="B54" s="92">
        <f t="shared" si="4"/>
        <v>0</v>
      </c>
      <c r="C54" s="15"/>
      <c r="D54" s="76"/>
      <c r="E54" s="266"/>
      <c r="F54" s="76">
        <f t="shared" si="1"/>
        <v>0</v>
      </c>
      <c r="G54" s="77"/>
      <c r="H54" s="78"/>
      <c r="I54" s="115">
        <f t="shared" si="3"/>
        <v>0</v>
      </c>
    </row>
    <row r="55" spans="1:9" x14ac:dyDescent="0.25">
      <c r="A55" s="134"/>
      <c r="B55" s="92">
        <f t="shared" si="4"/>
        <v>0</v>
      </c>
      <c r="C55" s="15"/>
      <c r="D55" s="76"/>
      <c r="E55" s="266"/>
      <c r="F55" s="76">
        <f t="shared" si="1"/>
        <v>0</v>
      </c>
      <c r="G55" s="77"/>
      <c r="H55" s="78"/>
      <c r="I55" s="115">
        <f t="shared" si="3"/>
        <v>0</v>
      </c>
    </row>
    <row r="56" spans="1:9" x14ac:dyDescent="0.25">
      <c r="A56" s="134"/>
      <c r="B56" s="92">
        <f t="shared" si="4"/>
        <v>0</v>
      </c>
      <c r="C56" s="15"/>
      <c r="D56" s="76"/>
      <c r="E56" s="266"/>
      <c r="F56" s="76">
        <f t="shared" si="1"/>
        <v>0</v>
      </c>
      <c r="G56" s="77"/>
      <c r="H56" s="78"/>
      <c r="I56" s="115">
        <f t="shared" si="3"/>
        <v>0</v>
      </c>
    </row>
    <row r="57" spans="1:9" x14ac:dyDescent="0.25">
      <c r="A57" s="134"/>
      <c r="B57" s="92">
        <f t="shared" si="4"/>
        <v>0</v>
      </c>
      <c r="C57" s="15"/>
      <c r="D57" s="76"/>
      <c r="E57" s="266"/>
      <c r="F57" s="76">
        <f t="shared" si="1"/>
        <v>0</v>
      </c>
      <c r="G57" s="77"/>
      <c r="H57" s="78"/>
      <c r="I57" s="115">
        <f t="shared" si="3"/>
        <v>0</v>
      </c>
    </row>
    <row r="58" spans="1:9" x14ac:dyDescent="0.25">
      <c r="A58" s="134"/>
      <c r="B58" s="92">
        <f t="shared" si="4"/>
        <v>0</v>
      </c>
      <c r="C58" s="15"/>
      <c r="D58" s="76"/>
      <c r="E58" s="266"/>
      <c r="F58" s="76">
        <f t="shared" si="1"/>
        <v>0</v>
      </c>
      <c r="G58" s="77"/>
      <c r="H58" s="78"/>
      <c r="I58" s="115">
        <f t="shared" si="3"/>
        <v>0</v>
      </c>
    </row>
    <row r="59" spans="1:9" x14ac:dyDescent="0.25">
      <c r="A59" s="134"/>
      <c r="B59" s="92">
        <f t="shared" si="4"/>
        <v>0</v>
      </c>
      <c r="C59" s="15"/>
      <c r="D59" s="76"/>
      <c r="E59" s="266"/>
      <c r="F59" s="76">
        <f t="shared" si="1"/>
        <v>0</v>
      </c>
      <c r="G59" s="77"/>
      <c r="H59" s="78"/>
      <c r="I59" s="115">
        <f t="shared" si="3"/>
        <v>0</v>
      </c>
    </row>
    <row r="60" spans="1:9" x14ac:dyDescent="0.25">
      <c r="A60" s="134"/>
      <c r="B60" s="92">
        <f t="shared" si="4"/>
        <v>0</v>
      </c>
      <c r="C60" s="15"/>
      <c r="D60" s="76"/>
      <c r="E60" s="266"/>
      <c r="F60" s="76">
        <f t="shared" si="1"/>
        <v>0</v>
      </c>
      <c r="G60" s="77"/>
      <c r="H60" s="78"/>
      <c r="I60" s="115">
        <f t="shared" si="3"/>
        <v>0</v>
      </c>
    </row>
    <row r="61" spans="1:9" x14ac:dyDescent="0.25">
      <c r="A61" s="134"/>
      <c r="B61" s="92">
        <f t="shared" si="4"/>
        <v>0</v>
      </c>
      <c r="C61" s="15"/>
      <c r="D61" s="76"/>
      <c r="E61" s="266"/>
      <c r="F61" s="76">
        <f t="shared" si="1"/>
        <v>0</v>
      </c>
      <c r="G61" s="77"/>
      <c r="H61" s="78"/>
      <c r="I61" s="115">
        <f t="shared" si="3"/>
        <v>0</v>
      </c>
    </row>
    <row r="62" spans="1:9" x14ac:dyDescent="0.25">
      <c r="A62" s="134"/>
      <c r="B62" s="92">
        <f t="shared" si="4"/>
        <v>0</v>
      </c>
      <c r="C62" s="15"/>
      <c r="D62" s="76"/>
      <c r="E62" s="266"/>
      <c r="F62" s="76">
        <f t="shared" si="1"/>
        <v>0</v>
      </c>
      <c r="G62" s="77"/>
      <c r="H62" s="78"/>
      <c r="I62" s="115">
        <f t="shared" si="3"/>
        <v>0</v>
      </c>
    </row>
    <row r="63" spans="1:9" x14ac:dyDescent="0.25">
      <c r="A63" s="134"/>
      <c r="B63" s="92">
        <f t="shared" si="4"/>
        <v>0</v>
      </c>
      <c r="C63" s="15"/>
      <c r="D63" s="76"/>
      <c r="E63" s="266"/>
      <c r="F63" s="76">
        <f t="shared" si="1"/>
        <v>0</v>
      </c>
      <c r="G63" s="77"/>
      <c r="H63" s="78"/>
      <c r="I63" s="115">
        <f t="shared" si="3"/>
        <v>0</v>
      </c>
    </row>
    <row r="64" spans="1:9" x14ac:dyDescent="0.25">
      <c r="A64" s="134"/>
      <c r="B64" s="92">
        <f t="shared" si="4"/>
        <v>0</v>
      </c>
      <c r="C64" s="15"/>
      <c r="D64" s="76"/>
      <c r="E64" s="266"/>
      <c r="F64" s="76">
        <f t="shared" si="1"/>
        <v>0</v>
      </c>
      <c r="G64" s="77"/>
      <c r="H64" s="78"/>
      <c r="I64" s="115">
        <f t="shared" si="3"/>
        <v>0</v>
      </c>
    </row>
    <row r="65" spans="1:9" x14ac:dyDescent="0.25">
      <c r="A65" s="134"/>
      <c r="B65" s="92">
        <f t="shared" si="4"/>
        <v>0</v>
      </c>
      <c r="C65" s="15"/>
      <c r="D65" s="76"/>
      <c r="E65" s="266"/>
      <c r="F65" s="76">
        <f t="shared" si="1"/>
        <v>0</v>
      </c>
      <c r="G65" s="77"/>
      <c r="H65" s="78"/>
      <c r="I65" s="115">
        <f t="shared" si="3"/>
        <v>0</v>
      </c>
    </row>
    <row r="66" spans="1:9" x14ac:dyDescent="0.25">
      <c r="A66" s="134"/>
      <c r="B66" s="92">
        <f t="shared" si="4"/>
        <v>0</v>
      </c>
      <c r="C66" s="15"/>
      <c r="D66" s="76"/>
      <c r="E66" s="266"/>
      <c r="F66" s="76">
        <f t="shared" si="1"/>
        <v>0</v>
      </c>
      <c r="G66" s="77"/>
      <c r="H66" s="78"/>
      <c r="I66" s="115">
        <f t="shared" si="3"/>
        <v>0</v>
      </c>
    </row>
    <row r="67" spans="1:9" x14ac:dyDescent="0.25">
      <c r="A67" s="134"/>
      <c r="B67" s="92">
        <f t="shared" si="4"/>
        <v>0</v>
      </c>
      <c r="C67" s="15"/>
      <c r="D67" s="76"/>
      <c r="E67" s="266"/>
      <c r="F67" s="76">
        <f t="shared" si="1"/>
        <v>0</v>
      </c>
      <c r="G67" s="77"/>
      <c r="H67" s="78"/>
      <c r="I67" s="115">
        <f t="shared" si="3"/>
        <v>0</v>
      </c>
    </row>
    <row r="68" spans="1:9" x14ac:dyDescent="0.25">
      <c r="A68" s="134"/>
      <c r="B68" s="92">
        <f t="shared" si="4"/>
        <v>0</v>
      </c>
      <c r="C68" s="15"/>
      <c r="D68" s="76"/>
      <c r="E68" s="266"/>
      <c r="F68" s="76">
        <f t="shared" si="1"/>
        <v>0</v>
      </c>
      <c r="G68" s="77"/>
      <c r="H68" s="78"/>
      <c r="I68" s="115">
        <f t="shared" si="3"/>
        <v>0</v>
      </c>
    </row>
    <row r="69" spans="1:9" x14ac:dyDescent="0.25">
      <c r="A69" s="134"/>
      <c r="B69" s="92">
        <f t="shared" si="4"/>
        <v>0</v>
      </c>
      <c r="C69" s="15"/>
      <c r="D69" s="76"/>
      <c r="E69" s="266"/>
      <c r="F69" s="76">
        <f t="shared" si="1"/>
        <v>0</v>
      </c>
      <c r="G69" s="77"/>
      <c r="H69" s="78"/>
      <c r="I69" s="115">
        <f t="shared" si="3"/>
        <v>0</v>
      </c>
    </row>
    <row r="70" spans="1:9" x14ac:dyDescent="0.25">
      <c r="A70" s="134"/>
      <c r="B70" s="92">
        <f t="shared" si="4"/>
        <v>0</v>
      </c>
      <c r="C70" s="15"/>
      <c r="D70" s="76"/>
      <c r="E70" s="266"/>
      <c r="F70" s="76">
        <f t="shared" si="1"/>
        <v>0</v>
      </c>
      <c r="G70" s="77"/>
      <c r="H70" s="78"/>
      <c r="I70" s="115">
        <f t="shared" si="3"/>
        <v>0</v>
      </c>
    </row>
    <row r="71" spans="1:9" x14ac:dyDescent="0.25">
      <c r="A71" s="134"/>
      <c r="B71" s="92">
        <f t="shared" si="4"/>
        <v>0</v>
      </c>
      <c r="C71" s="15"/>
      <c r="D71" s="76"/>
      <c r="E71" s="266"/>
      <c r="F71" s="76">
        <f t="shared" si="1"/>
        <v>0</v>
      </c>
      <c r="G71" s="77"/>
      <c r="H71" s="78"/>
      <c r="I71" s="115">
        <f t="shared" si="3"/>
        <v>0</v>
      </c>
    </row>
    <row r="72" spans="1:9" x14ac:dyDescent="0.25">
      <c r="A72" s="134"/>
      <c r="B72" s="92">
        <f t="shared" si="4"/>
        <v>0</v>
      </c>
      <c r="C72" s="15"/>
      <c r="D72" s="76"/>
      <c r="E72" s="266"/>
      <c r="F72" s="76">
        <f t="shared" si="1"/>
        <v>0</v>
      </c>
      <c r="G72" s="77"/>
      <c r="H72" s="78"/>
      <c r="I72" s="115">
        <f t="shared" si="3"/>
        <v>0</v>
      </c>
    </row>
    <row r="73" spans="1:9" x14ac:dyDescent="0.25">
      <c r="A73" s="134"/>
      <c r="B73" s="92">
        <f t="shared" si="4"/>
        <v>0</v>
      </c>
      <c r="C73" s="15"/>
      <c r="D73" s="76"/>
      <c r="E73" s="266"/>
      <c r="F73" s="76">
        <f>D73</f>
        <v>0</v>
      </c>
      <c r="G73" s="77"/>
      <c r="H73" s="78"/>
      <c r="I73" s="115">
        <f t="shared" si="3"/>
        <v>0</v>
      </c>
    </row>
    <row r="74" spans="1:9" x14ac:dyDescent="0.25">
      <c r="A74" s="134"/>
      <c r="B74" s="92">
        <f t="shared" si="4"/>
        <v>0</v>
      </c>
      <c r="C74" s="15"/>
      <c r="D74" s="76"/>
      <c r="E74" s="266"/>
      <c r="F74" s="76">
        <f>D74</f>
        <v>0</v>
      </c>
      <c r="G74" s="77"/>
      <c r="H74" s="78"/>
      <c r="I74" s="115">
        <f t="shared" si="3"/>
        <v>0</v>
      </c>
    </row>
    <row r="75" spans="1:9" x14ac:dyDescent="0.25">
      <c r="A75" s="134"/>
      <c r="B75" s="92">
        <f t="shared" si="4"/>
        <v>0</v>
      </c>
      <c r="C75" s="15"/>
      <c r="D75" s="76"/>
      <c r="E75" s="266"/>
      <c r="F75" s="76">
        <f>D75</f>
        <v>0</v>
      </c>
      <c r="G75" s="77"/>
      <c r="H75" s="78"/>
      <c r="I75" s="115">
        <f t="shared" ref="I75" si="5">I74-F75</f>
        <v>0</v>
      </c>
    </row>
    <row r="76" spans="1:9" ht="15.75" thickBot="1" x14ac:dyDescent="0.3">
      <c r="A76" s="134"/>
      <c r="B76" s="16"/>
      <c r="C76" s="54"/>
      <c r="D76" s="117"/>
      <c r="E76" s="255"/>
      <c r="F76" s="113"/>
      <c r="G76" s="114"/>
      <c r="H76" s="67"/>
      <c r="I76" s="68"/>
    </row>
    <row r="77" spans="1:9" x14ac:dyDescent="0.25">
      <c r="C77" s="55">
        <f>SUM(C9:C76)</f>
        <v>376</v>
      </c>
      <c r="D77" s="6">
        <f>SUM(D9:D76)</f>
        <v>10609.51</v>
      </c>
      <c r="F77" s="6">
        <f>SUM(F9:F76)</f>
        <v>10609.51</v>
      </c>
      <c r="I77" s="68"/>
    </row>
    <row r="78" spans="1:9" x14ac:dyDescent="0.25">
      <c r="I78" s="68"/>
    </row>
    <row r="79" spans="1:9" ht="15.75" thickBot="1" x14ac:dyDescent="0.3">
      <c r="I79" s="68"/>
    </row>
    <row r="80" spans="1:9" ht="15.75" thickBot="1" x14ac:dyDescent="0.3">
      <c r="D80" s="46" t="s">
        <v>4</v>
      </c>
      <c r="E80" s="62">
        <f>F5+F6-C77+F7+F4</f>
        <v>0</v>
      </c>
      <c r="I80" s="68"/>
    </row>
    <row r="81" spans="3:9" ht="15.75" thickBot="1" x14ac:dyDescent="0.3">
      <c r="I81" s="68"/>
    </row>
    <row r="82" spans="3:9" ht="15.75" thickBot="1" x14ac:dyDescent="0.3">
      <c r="C82" s="858" t="s">
        <v>11</v>
      </c>
      <c r="D82" s="859"/>
      <c r="E82" s="63">
        <f>E5+E6-F77+E7+E4</f>
        <v>0</v>
      </c>
      <c r="F82" s="81"/>
      <c r="I82" s="68"/>
    </row>
    <row r="83" spans="3:9" x14ac:dyDescent="0.25">
      <c r="I83" s="68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topLeftCell="F1" workbookViewId="0">
      <pane ySplit="8" topLeftCell="A9" activePane="bottomLeft" state="frozen"/>
      <selection pane="bottomLeft" activeCell="K13" sqref="K13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62" t="s">
        <v>91</v>
      </c>
      <c r="B1" s="862"/>
      <c r="C1" s="862"/>
      <c r="D1" s="862"/>
      <c r="E1" s="862"/>
      <c r="F1" s="862"/>
      <c r="G1" s="862"/>
      <c r="H1" s="11">
        <v>1</v>
      </c>
      <c r="I1" s="445"/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38"/>
    </row>
    <row r="4" spans="1:9" ht="15.75" thickTop="1" x14ac:dyDescent="0.25">
      <c r="A4" s="401"/>
      <c r="B4" s="401"/>
      <c r="C4" s="401"/>
      <c r="D4" s="328"/>
      <c r="E4" s="602"/>
      <c r="F4" s="328"/>
      <c r="G4" s="180"/>
      <c r="H4" s="180"/>
      <c r="I4" s="180"/>
    </row>
    <row r="5" spans="1:9" ht="15" customHeight="1" x14ac:dyDescent="0.25">
      <c r="A5" s="849" t="s">
        <v>82</v>
      </c>
      <c r="B5" s="849" t="s">
        <v>83</v>
      </c>
      <c r="C5" s="368"/>
      <c r="D5" s="684">
        <v>43866</v>
      </c>
      <c r="E5" s="581">
        <v>25.48</v>
      </c>
      <c r="F5" s="583">
        <v>1</v>
      </c>
      <c r="G5" s="402">
        <f>F34</f>
        <v>2015.38</v>
      </c>
      <c r="H5" t="s">
        <v>41</v>
      </c>
    </row>
    <row r="6" spans="1:9" ht="15.75" x14ac:dyDescent="0.25">
      <c r="A6" s="849"/>
      <c r="B6" s="849"/>
      <c r="C6" s="337">
        <v>25</v>
      </c>
      <c r="D6" s="603">
        <v>43874</v>
      </c>
      <c r="E6" s="353">
        <v>2015.38</v>
      </c>
      <c r="F6" s="306">
        <v>75</v>
      </c>
      <c r="G6" s="339"/>
      <c r="H6" s="7">
        <f>E6-G6+E7+E5-G5+E4</f>
        <v>25.480000000000018</v>
      </c>
      <c r="I6" s="7"/>
    </row>
    <row r="7" spans="1:9" ht="15.75" thickBot="1" x14ac:dyDescent="0.3">
      <c r="A7" s="303"/>
      <c r="B7" s="362"/>
      <c r="C7" s="351"/>
      <c r="D7" s="352"/>
      <c r="E7" s="353"/>
      <c r="F7" s="306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39"/>
    </row>
    <row r="9" spans="1:9" ht="15.75" thickTop="1" x14ac:dyDescent="0.25">
      <c r="A9" s="89" t="s">
        <v>32</v>
      </c>
      <c r="B9" s="369">
        <f>F4+F5+F6+F7-C9</f>
        <v>36</v>
      </c>
      <c r="C9" s="15">
        <v>40</v>
      </c>
      <c r="D9" s="76">
        <v>1118.54</v>
      </c>
      <c r="E9" s="266">
        <v>43878</v>
      </c>
      <c r="F9" s="76">
        <f t="shared" ref="F9:F32" si="0">D9</f>
        <v>1118.54</v>
      </c>
      <c r="G9" s="342" t="s">
        <v>89</v>
      </c>
      <c r="H9" s="343">
        <v>32</v>
      </c>
      <c r="I9" s="440">
        <f>E4+E5+E6+E7-F9</f>
        <v>922.32000000000016</v>
      </c>
    </row>
    <row r="10" spans="1:9" x14ac:dyDescent="0.25">
      <c r="A10" s="253"/>
      <c r="B10" s="369">
        <f t="shared" ref="B10:B27" si="1">B9-C10</f>
        <v>1</v>
      </c>
      <c r="C10" s="15">
        <v>35</v>
      </c>
      <c r="D10" s="76">
        <v>896.84</v>
      </c>
      <c r="E10" s="266">
        <v>43881</v>
      </c>
      <c r="F10" s="76">
        <f t="shared" si="0"/>
        <v>896.84</v>
      </c>
      <c r="G10" s="342" t="s">
        <v>90</v>
      </c>
      <c r="H10" s="343">
        <v>32</v>
      </c>
      <c r="I10" s="440">
        <f t="shared" ref="I10:I29" si="2">I9-F10</f>
        <v>25.480000000000132</v>
      </c>
    </row>
    <row r="11" spans="1:9" x14ac:dyDescent="0.25">
      <c r="A11" s="239"/>
      <c r="B11" s="369">
        <f t="shared" si="1"/>
        <v>1</v>
      </c>
      <c r="C11" s="15"/>
      <c r="D11" s="282"/>
      <c r="E11" s="414"/>
      <c r="F11" s="282">
        <f t="shared" si="0"/>
        <v>0</v>
      </c>
      <c r="G11" s="680"/>
      <c r="H11" s="681"/>
      <c r="I11" s="682">
        <f t="shared" si="2"/>
        <v>25.480000000000132</v>
      </c>
    </row>
    <row r="12" spans="1:9" x14ac:dyDescent="0.25">
      <c r="A12" s="91" t="s">
        <v>33</v>
      </c>
      <c r="B12" s="369">
        <f t="shared" si="1"/>
        <v>1</v>
      </c>
      <c r="C12" s="15"/>
      <c r="D12" s="282"/>
      <c r="E12" s="414"/>
      <c r="F12" s="282">
        <f t="shared" si="0"/>
        <v>0</v>
      </c>
      <c r="G12" s="680"/>
      <c r="H12" s="681"/>
      <c r="I12" s="682">
        <f t="shared" si="2"/>
        <v>25.480000000000132</v>
      </c>
    </row>
    <row r="13" spans="1:9" x14ac:dyDescent="0.25">
      <c r="A13" s="81"/>
      <c r="B13" s="369">
        <f t="shared" si="1"/>
        <v>1</v>
      </c>
      <c r="C13" s="15"/>
      <c r="D13" s="618"/>
      <c r="E13" s="414"/>
      <c r="F13" s="282">
        <v>0</v>
      </c>
      <c r="G13" s="680"/>
      <c r="H13" s="681"/>
      <c r="I13" s="682">
        <f t="shared" si="2"/>
        <v>25.480000000000132</v>
      </c>
    </row>
    <row r="14" spans="1:9" x14ac:dyDescent="0.25">
      <c r="A14" s="81"/>
      <c r="B14" s="369">
        <f t="shared" si="1"/>
        <v>1</v>
      </c>
      <c r="C14" s="15"/>
      <c r="D14" s="76"/>
      <c r="E14" s="266"/>
      <c r="F14" s="76">
        <f t="shared" si="0"/>
        <v>0</v>
      </c>
      <c r="G14" s="683"/>
      <c r="H14" s="579"/>
      <c r="I14" s="682">
        <f t="shared" si="2"/>
        <v>25.480000000000132</v>
      </c>
    </row>
    <row r="15" spans="1:9" x14ac:dyDescent="0.25">
      <c r="B15" s="369">
        <f t="shared" si="1"/>
        <v>1</v>
      </c>
      <c r="C15" s="15"/>
      <c r="D15" s="76"/>
      <c r="E15" s="266"/>
      <c r="F15" s="76">
        <f t="shared" si="0"/>
        <v>0</v>
      </c>
      <c r="G15" s="683"/>
      <c r="H15" s="579"/>
      <c r="I15" s="682">
        <f t="shared" si="2"/>
        <v>25.480000000000132</v>
      </c>
    </row>
    <row r="16" spans="1:9" x14ac:dyDescent="0.25">
      <c r="B16" s="369">
        <f t="shared" si="1"/>
        <v>1</v>
      </c>
      <c r="C16" s="15"/>
      <c r="D16" s="76"/>
      <c r="E16" s="266"/>
      <c r="F16" s="76">
        <f t="shared" si="0"/>
        <v>0</v>
      </c>
      <c r="G16" s="683"/>
      <c r="H16" s="579"/>
      <c r="I16" s="682">
        <f t="shared" si="2"/>
        <v>25.480000000000132</v>
      </c>
    </row>
    <row r="17" spans="1:9" x14ac:dyDescent="0.25">
      <c r="A17" s="134"/>
      <c r="B17" s="369">
        <f t="shared" si="1"/>
        <v>1</v>
      </c>
      <c r="C17" s="15"/>
      <c r="D17" s="76"/>
      <c r="E17" s="266"/>
      <c r="F17" s="76">
        <f t="shared" si="0"/>
        <v>0</v>
      </c>
      <c r="G17" s="683"/>
      <c r="H17" s="579"/>
      <c r="I17" s="682">
        <f t="shared" si="2"/>
        <v>25.480000000000132</v>
      </c>
    </row>
    <row r="18" spans="1:9" x14ac:dyDescent="0.25">
      <c r="A18" s="134"/>
      <c r="B18" s="369">
        <f t="shared" si="1"/>
        <v>1</v>
      </c>
      <c r="C18" s="15"/>
      <c r="D18" s="76"/>
      <c r="E18" s="266"/>
      <c r="F18" s="76">
        <f t="shared" si="0"/>
        <v>0</v>
      </c>
      <c r="G18" s="683"/>
      <c r="H18" s="579"/>
      <c r="I18" s="682">
        <f t="shared" si="2"/>
        <v>25.480000000000132</v>
      </c>
    </row>
    <row r="19" spans="1:9" x14ac:dyDescent="0.25">
      <c r="A19" s="134"/>
      <c r="B19" s="369">
        <f t="shared" si="1"/>
        <v>1</v>
      </c>
      <c r="C19" s="15"/>
      <c r="D19" s="76"/>
      <c r="E19" s="266"/>
      <c r="F19" s="76">
        <f t="shared" si="0"/>
        <v>0</v>
      </c>
      <c r="G19" s="342"/>
      <c r="H19" s="343"/>
      <c r="I19" s="440">
        <f t="shared" si="2"/>
        <v>25.480000000000132</v>
      </c>
    </row>
    <row r="20" spans="1:9" x14ac:dyDescent="0.25">
      <c r="A20" s="134"/>
      <c r="B20" s="369">
        <f t="shared" si="1"/>
        <v>1</v>
      </c>
      <c r="C20" s="15"/>
      <c r="D20" s="76"/>
      <c r="E20" s="266"/>
      <c r="F20" s="76">
        <f t="shared" si="0"/>
        <v>0</v>
      </c>
      <c r="G20" s="342"/>
      <c r="H20" s="343"/>
      <c r="I20" s="440">
        <f t="shared" si="2"/>
        <v>25.480000000000132</v>
      </c>
    </row>
    <row r="21" spans="1:9" x14ac:dyDescent="0.25">
      <c r="A21" s="134"/>
      <c r="B21" s="369">
        <f t="shared" si="1"/>
        <v>1</v>
      </c>
      <c r="C21" s="15"/>
      <c r="D21" s="76"/>
      <c r="E21" s="266"/>
      <c r="F21" s="76">
        <f t="shared" si="0"/>
        <v>0</v>
      </c>
      <c r="G21" s="342"/>
      <c r="H21" s="343"/>
      <c r="I21" s="440">
        <f t="shared" si="2"/>
        <v>25.480000000000132</v>
      </c>
    </row>
    <row r="22" spans="1:9" x14ac:dyDescent="0.25">
      <c r="A22" s="135"/>
      <c r="B22" s="369">
        <f t="shared" si="1"/>
        <v>1</v>
      </c>
      <c r="C22" s="15"/>
      <c r="D22" s="76"/>
      <c r="E22" s="266"/>
      <c r="F22" s="76">
        <f t="shared" si="0"/>
        <v>0</v>
      </c>
      <c r="G22" s="342"/>
      <c r="H22" s="343"/>
      <c r="I22" s="440">
        <f t="shared" si="2"/>
        <v>25.480000000000132</v>
      </c>
    </row>
    <row r="23" spans="1:9" x14ac:dyDescent="0.25">
      <c r="A23" s="134"/>
      <c r="B23" s="369">
        <f t="shared" si="1"/>
        <v>1</v>
      </c>
      <c r="C23" s="15"/>
      <c r="D23" s="76"/>
      <c r="E23" s="266"/>
      <c r="F23" s="76">
        <f t="shared" si="0"/>
        <v>0</v>
      </c>
      <c r="G23" s="77"/>
      <c r="H23" s="78"/>
      <c r="I23" s="271">
        <f t="shared" si="2"/>
        <v>25.480000000000132</v>
      </c>
    </row>
    <row r="24" spans="1:9" x14ac:dyDescent="0.25">
      <c r="A24" s="134"/>
      <c r="B24" s="369">
        <f t="shared" si="1"/>
        <v>1</v>
      </c>
      <c r="C24" s="15"/>
      <c r="D24" s="76"/>
      <c r="E24" s="266"/>
      <c r="F24" s="76">
        <f t="shared" si="0"/>
        <v>0</v>
      </c>
      <c r="G24" s="77"/>
      <c r="H24" s="78"/>
      <c r="I24" s="271">
        <f t="shared" si="2"/>
        <v>25.480000000000132</v>
      </c>
    </row>
    <row r="25" spans="1:9" x14ac:dyDescent="0.25">
      <c r="A25" s="134"/>
      <c r="B25" s="369">
        <f t="shared" si="1"/>
        <v>1</v>
      </c>
      <c r="C25" s="15"/>
      <c r="D25" s="76"/>
      <c r="E25" s="266"/>
      <c r="F25" s="76">
        <f t="shared" si="0"/>
        <v>0</v>
      </c>
      <c r="G25" s="77"/>
      <c r="H25" s="78"/>
      <c r="I25" s="271">
        <f t="shared" si="2"/>
        <v>25.480000000000132</v>
      </c>
    </row>
    <row r="26" spans="1:9" x14ac:dyDescent="0.25">
      <c r="A26" s="134"/>
      <c r="B26" s="369">
        <f t="shared" si="1"/>
        <v>1</v>
      </c>
      <c r="C26" s="15"/>
      <c r="D26" s="76"/>
      <c r="E26" s="266"/>
      <c r="F26" s="76">
        <f t="shared" si="0"/>
        <v>0</v>
      </c>
      <c r="G26" s="77"/>
      <c r="H26" s="78"/>
      <c r="I26" s="271">
        <f t="shared" si="2"/>
        <v>25.480000000000132</v>
      </c>
    </row>
    <row r="27" spans="1:9" x14ac:dyDescent="0.25">
      <c r="A27" s="134"/>
      <c r="B27" s="369">
        <f t="shared" si="1"/>
        <v>1</v>
      </c>
      <c r="C27" s="15"/>
      <c r="D27" s="76"/>
      <c r="E27" s="266"/>
      <c r="F27" s="76">
        <f t="shared" si="0"/>
        <v>0</v>
      </c>
      <c r="G27" s="77"/>
      <c r="H27" s="78"/>
      <c r="I27" s="271">
        <f t="shared" si="2"/>
        <v>25.480000000000132</v>
      </c>
    </row>
    <row r="28" spans="1:9" x14ac:dyDescent="0.25">
      <c r="A28" s="134"/>
      <c r="B28" s="369"/>
      <c r="C28" s="15"/>
      <c r="D28" s="76"/>
      <c r="E28" s="266"/>
      <c r="F28" s="76">
        <f t="shared" si="0"/>
        <v>0</v>
      </c>
      <c r="G28" s="77"/>
      <c r="H28" s="78"/>
      <c r="I28" s="271">
        <f t="shared" si="2"/>
        <v>25.480000000000132</v>
      </c>
    </row>
    <row r="29" spans="1:9" x14ac:dyDescent="0.25">
      <c r="A29" s="134"/>
      <c r="B29" s="369"/>
      <c r="C29" s="15"/>
      <c r="D29" s="76"/>
      <c r="E29" s="266"/>
      <c r="F29" s="76">
        <f t="shared" si="0"/>
        <v>0</v>
      </c>
      <c r="G29" s="77"/>
      <c r="H29" s="78"/>
      <c r="I29" s="271">
        <f t="shared" si="2"/>
        <v>25.480000000000132</v>
      </c>
    </row>
    <row r="30" spans="1:9" x14ac:dyDescent="0.25">
      <c r="A30" s="134"/>
      <c r="B30" s="369"/>
      <c r="C30" s="15"/>
      <c r="D30" s="76"/>
      <c r="E30" s="266"/>
      <c r="F30" s="76">
        <f t="shared" si="0"/>
        <v>0</v>
      </c>
      <c r="G30" s="77"/>
      <c r="H30" s="78"/>
      <c r="I30" s="78"/>
    </row>
    <row r="31" spans="1:9" x14ac:dyDescent="0.25">
      <c r="A31" s="134"/>
      <c r="B31" s="369"/>
      <c r="C31" s="15"/>
      <c r="D31" s="76"/>
      <c r="E31" s="266"/>
      <c r="F31" s="76">
        <f t="shared" si="0"/>
        <v>0</v>
      </c>
      <c r="G31" s="77"/>
      <c r="H31" s="78"/>
      <c r="I31" s="78"/>
    </row>
    <row r="32" spans="1:9" x14ac:dyDescent="0.25">
      <c r="A32" s="134"/>
      <c r="B32" s="92"/>
      <c r="C32" s="15"/>
      <c r="D32" s="76"/>
      <c r="E32" s="266"/>
      <c r="F32" s="76">
        <f t="shared" si="0"/>
        <v>0</v>
      </c>
      <c r="G32" s="342"/>
      <c r="H32" s="343"/>
      <c r="I32" s="343"/>
    </row>
    <row r="33" spans="1:9" ht="15.75" thickBot="1" x14ac:dyDescent="0.3">
      <c r="A33" s="134"/>
      <c r="B33" s="16"/>
      <c r="C33" s="54"/>
      <c r="D33" s="117"/>
      <c r="E33" s="255"/>
      <c r="F33" s="113"/>
      <c r="G33" s="114"/>
      <c r="H33" s="67"/>
      <c r="I33" s="67"/>
    </row>
    <row r="34" spans="1:9" x14ac:dyDescent="0.25">
      <c r="C34" s="6">
        <f>SUM(C9:C33)</f>
        <v>75</v>
      </c>
      <c r="D34" s="6">
        <f>SUM(D9:D33)</f>
        <v>2015.38</v>
      </c>
      <c r="F34" s="6">
        <f>SUM(F9:F33)</f>
        <v>2015.38</v>
      </c>
    </row>
    <row r="36" spans="1:9" ht="15.75" thickBot="1" x14ac:dyDescent="0.3"/>
    <row r="37" spans="1:9" ht="15.75" thickBot="1" x14ac:dyDescent="0.3">
      <c r="D37" s="46" t="s">
        <v>4</v>
      </c>
      <c r="E37" s="62">
        <f>F5+F6-C34+F7+F4</f>
        <v>1</v>
      </c>
    </row>
    <row r="38" spans="1:9" ht="15.75" thickBot="1" x14ac:dyDescent="0.3"/>
    <row r="39" spans="1:9" ht="15.75" thickBot="1" x14ac:dyDescent="0.3">
      <c r="C39" s="858" t="s">
        <v>11</v>
      </c>
      <c r="D39" s="859"/>
      <c r="E39" s="63">
        <f>E4+E5+E6+E7-F34</f>
        <v>25.480000000000018</v>
      </c>
      <c r="F39" s="81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topLeftCell="B1" workbookViewId="0">
      <pane ySplit="9" topLeftCell="A10" activePane="bottomLeft" state="frozen"/>
      <selection pane="bottomLeft" activeCell="F17" sqref="F17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10" ht="40.5" x14ac:dyDescent="0.55000000000000004">
      <c r="A1" s="862" t="s">
        <v>156</v>
      </c>
      <c r="B1" s="862"/>
      <c r="C1" s="862"/>
      <c r="D1" s="862"/>
      <c r="E1" s="862"/>
      <c r="F1" s="862"/>
      <c r="G1" s="862"/>
      <c r="H1" s="11">
        <v>1</v>
      </c>
      <c r="I1" s="445"/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38"/>
    </row>
    <row r="4" spans="1:10" ht="15.75" thickTop="1" x14ac:dyDescent="0.25">
      <c r="A4" s="401"/>
      <c r="B4" s="401"/>
      <c r="C4" s="401"/>
      <c r="D4" s="306"/>
      <c r="E4" s="477"/>
      <c r="F4" s="317"/>
      <c r="G4" s="180"/>
      <c r="H4" s="180"/>
      <c r="I4" s="180"/>
    </row>
    <row r="5" spans="1:10" x14ac:dyDescent="0.25">
      <c r="A5" s="849" t="s">
        <v>93</v>
      </c>
      <c r="B5" s="849" t="s">
        <v>129</v>
      </c>
      <c r="C5" s="368">
        <v>40</v>
      </c>
      <c r="D5" s="311">
        <v>43949</v>
      </c>
      <c r="E5" s="335">
        <v>2994.71</v>
      </c>
      <c r="F5" s="317">
        <v>122</v>
      </c>
      <c r="G5" s="402">
        <f>F35</f>
        <v>2994.71</v>
      </c>
      <c r="H5" t="s">
        <v>41</v>
      </c>
    </row>
    <row r="6" spans="1:10" ht="15.75" x14ac:dyDescent="0.25">
      <c r="A6" s="849"/>
      <c r="B6" s="849"/>
      <c r="C6" s="488"/>
      <c r="D6" s="338"/>
      <c r="E6" s="335"/>
      <c r="F6" s="317"/>
      <c r="G6" s="339"/>
      <c r="H6" s="7">
        <f>E6-G6+E7+E5-G5+E4+E8</f>
        <v>0</v>
      </c>
      <c r="I6" s="7"/>
    </row>
    <row r="7" spans="1:10" x14ac:dyDescent="0.25">
      <c r="A7" s="303"/>
      <c r="B7" s="362"/>
      <c r="C7" s="368"/>
      <c r="D7" s="311"/>
      <c r="E7" s="335"/>
      <c r="F7" s="317"/>
      <c r="G7" s="303"/>
      <c r="H7" s="303"/>
    </row>
    <row r="8" spans="1:10" ht="15.75" thickBot="1" x14ac:dyDescent="0.3">
      <c r="A8" s="303"/>
      <c r="B8" s="362"/>
      <c r="C8" s="368"/>
      <c r="D8" s="311"/>
      <c r="E8" s="335"/>
      <c r="F8" s="317"/>
      <c r="G8" s="303"/>
      <c r="H8" s="303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39"/>
    </row>
    <row r="10" spans="1:10" ht="15.75" thickTop="1" x14ac:dyDescent="0.25">
      <c r="A10" s="89" t="s">
        <v>32</v>
      </c>
      <c r="B10" s="369">
        <f>F4+F5+F6+F7-C10+F8</f>
        <v>82</v>
      </c>
      <c r="C10" s="15">
        <v>40</v>
      </c>
      <c r="D10" s="76">
        <v>976.58</v>
      </c>
      <c r="E10" s="266">
        <v>43949</v>
      </c>
      <c r="F10" s="76">
        <f t="shared" ref="F10:F11" si="0">D10</f>
        <v>976.58</v>
      </c>
      <c r="G10" s="342" t="s">
        <v>142</v>
      </c>
      <c r="H10" s="343">
        <v>50</v>
      </c>
      <c r="I10" s="440">
        <f>E4+E5+E6+E7-F10+E8</f>
        <v>2018.13</v>
      </c>
      <c r="J10" s="303"/>
    </row>
    <row r="11" spans="1:10" x14ac:dyDescent="0.25">
      <c r="A11" s="253"/>
      <c r="B11" s="369">
        <f>B10-C11</f>
        <v>42</v>
      </c>
      <c r="C11" s="15">
        <v>40</v>
      </c>
      <c r="D11" s="76">
        <v>977.89</v>
      </c>
      <c r="E11" s="266">
        <v>43951</v>
      </c>
      <c r="F11" s="76">
        <f t="shared" si="0"/>
        <v>977.89</v>
      </c>
      <c r="G11" s="342" t="s">
        <v>144</v>
      </c>
      <c r="H11" s="343">
        <v>50</v>
      </c>
      <c r="I11" s="440">
        <f>I10-F11</f>
        <v>1040.2400000000002</v>
      </c>
      <c r="J11" s="303"/>
    </row>
    <row r="12" spans="1:10" x14ac:dyDescent="0.25">
      <c r="A12" s="239"/>
      <c r="B12" s="369">
        <f t="shared" ref="B12:B28" si="1">B11-C12</f>
        <v>0</v>
      </c>
      <c r="C12" s="15">
        <v>42</v>
      </c>
      <c r="D12" s="589">
        <v>1040.24</v>
      </c>
      <c r="E12" s="804">
        <v>43962</v>
      </c>
      <c r="F12" s="589">
        <f t="shared" ref="F12" si="2">D12</f>
        <v>1040.24</v>
      </c>
      <c r="G12" s="590" t="s">
        <v>262</v>
      </c>
      <c r="H12" s="591">
        <v>50</v>
      </c>
      <c r="I12" s="440">
        <f t="shared" ref="I12:I30" si="3">I11-F12</f>
        <v>0</v>
      </c>
      <c r="J12" s="303"/>
    </row>
    <row r="13" spans="1:10" x14ac:dyDescent="0.25">
      <c r="A13" s="91" t="s">
        <v>33</v>
      </c>
      <c r="B13" s="369">
        <f t="shared" si="1"/>
        <v>0</v>
      </c>
      <c r="C13" s="15"/>
      <c r="D13" s="589"/>
      <c r="E13" s="804"/>
      <c r="F13" s="589">
        <f t="shared" ref="F13:F33" si="4">D13</f>
        <v>0</v>
      </c>
      <c r="G13" s="814"/>
      <c r="H13" s="815"/>
      <c r="I13" s="816">
        <f t="shared" si="3"/>
        <v>0</v>
      </c>
      <c r="J13" s="303"/>
    </row>
    <row r="14" spans="1:10" x14ac:dyDescent="0.25">
      <c r="A14" s="81"/>
      <c r="B14" s="369">
        <f t="shared" si="1"/>
        <v>0</v>
      </c>
      <c r="C14" s="15"/>
      <c r="D14" s="589"/>
      <c r="E14" s="804"/>
      <c r="F14" s="589">
        <f t="shared" ref="F14:F26" si="5">D14</f>
        <v>0</v>
      </c>
      <c r="G14" s="814"/>
      <c r="H14" s="815"/>
      <c r="I14" s="816">
        <f t="shared" si="3"/>
        <v>0</v>
      </c>
      <c r="J14" s="303"/>
    </row>
    <row r="15" spans="1:10" x14ac:dyDescent="0.25">
      <c r="A15" s="81"/>
      <c r="B15" s="369">
        <f t="shared" si="1"/>
        <v>0</v>
      </c>
      <c r="C15" s="15"/>
      <c r="D15" s="589"/>
      <c r="E15" s="804"/>
      <c r="F15" s="589">
        <f t="shared" si="5"/>
        <v>0</v>
      </c>
      <c r="G15" s="814"/>
      <c r="H15" s="815"/>
      <c r="I15" s="816">
        <f t="shared" si="3"/>
        <v>0</v>
      </c>
      <c r="J15" s="303"/>
    </row>
    <row r="16" spans="1:10" x14ac:dyDescent="0.25">
      <c r="B16" s="369">
        <f t="shared" si="1"/>
        <v>0</v>
      </c>
      <c r="C16" s="15"/>
      <c r="D16" s="589"/>
      <c r="E16" s="804"/>
      <c r="F16" s="589">
        <f t="shared" si="5"/>
        <v>0</v>
      </c>
      <c r="G16" s="814"/>
      <c r="H16" s="815"/>
      <c r="I16" s="816">
        <f t="shared" si="3"/>
        <v>0</v>
      </c>
    </row>
    <row r="17" spans="1:10" x14ac:dyDescent="0.25">
      <c r="B17" s="369">
        <f t="shared" si="1"/>
        <v>0</v>
      </c>
      <c r="C17" s="15"/>
      <c r="D17" s="589"/>
      <c r="E17" s="804"/>
      <c r="F17" s="589">
        <f t="shared" si="5"/>
        <v>0</v>
      </c>
      <c r="G17" s="814"/>
      <c r="H17" s="815"/>
      <c r="I17" s="816">
        <f t="shared" si="3"/>
        <v>0</v>
      </c>
      <c r="J17" s="303"/>
    </row>
    <row r="18" spans="1:10" x14ac:dyDescent="0.25">
      <c r="A18" s="134"/>
      <c r="B18" s="369">
        <f t="shared" si="1"/>
        <v>0</v>
      </c>
      <c r="C18" s="15"/>
      <c r="D18" s="589"/>
      <c r="E18" s="804"/>
      <c r="F18" s="589">
        <f t="shared" si="5"/>
        <v>0</v>
      </c>
      <c r="G18" s="590"/>
      <c r="H18" s="591"/>
      <c r="I18" s="271">
        <f t="shared" si="3"/>
        <v>0</v>
      </c>
      <c r="J18" s="303"/>
    </row>
    <row r="19" spans="1:10" x14ac:dyDescent="0.25">
      <c r="A19" s="134"/>
      <c r="B19" s="369">
        <f t="shared" si="1"/>
        <v>0</v>
      </c>
      <c r="C19" s="15"/>
      <c r="D19" s="589"/>
      <c r="E19" s="804"/>
      <c r="F19" s="589">
        <f t="shared" si="5"/>
        <v>0</v>
      </c>
      <c r="G19" s="590"/>
      <c r="H19" s="591"/>
      <c r="I19" s="271">
        <f t="shared" si="3"/>
        <v>0</v>
      </c>
      <c r="J19" s="303"/>
    </row>
    <row r="20" spans="1:10" x14ac:dyDescent="0.25">
      <c r="A20" s="134"/>
      <c r="B20" s="369">
        <f t="shared" si="1"/>
        <v>0</v>
      </c>
      <c r="C20" s="15"/>
      <c r="D20" s="76"/>
      <c r="E20" s="266"/>
      <c r="F20" s="76">
        <f t="shared" si="5"/>
        <v>0</v>
      </c>
      <c r="G20" s="342"/>
      <c r="H20" s="343"/>
      <c r="I20" s="271">
        <f t="shared" si="3"/>
        <v>0</v>
      </c>
      <c r="J20" s="303"/>
    </row>
    <row r="21" spans="1:10" x14ac:dyDescent="0.25">
      <c r="A21" s="134"/>
      <c r="B21" s="369">
        <f t="shared" si="1"/>
        <v>0</v>
      </c>
      <c r="C21" s="15"/>
      <c r="D21" s="76"/>
      <c r="E21" s="266"/>
      <c r="F21" s="76">
        <f t="shared" si="5"/>
        <v>0</v>
      </c>
      <c r="G21" s="342"/>
      <c r="H21" s="343"/>
      <c r="I21" s="271">
        <f t="shared" si="3"/>
        <v>0</v>
      </c>
      <c r="J21" s="303"/>
    </row>
    <row r="22" spans="1:10" x14ac:dyDescent="0.25">
      <c r="A22" s="134"/>
      <c r="B22" s="369">
        <f t="shared" si="1"/>
        <v>0</v>
      </c>
      <c r="C22" s="15"/>
      <c r="D22" s="76"/>
      <c r="E22" s="266"/>
      <c r="F22" s="76">
        <f t="shared" si="5"/>
        <v>0</v>
      </c>
      <c r="G22" s="342"/>
      <c r="H22" s="343"/>
      <c r="I22" s="271">
        <f t="shared" si="3"/>
        <v>0</v>
      </c>
      <c r="J22" s="303"/>
    </row>
    <row r="23" spans="1:10" x14ac:dyDescent="0.25">
      <c r="A23" s="135"/>
      <c r="B23" s="369">
        <f t="shared" si="1"/>
        <v>0</v>
      </c>
      <c r="C23" s="15"/>
      <c r="D23" s="76"/>
      <c r="E23" s="266"/>
      <c r="F23" s="76">
        <f t="shared" si="5"/>
        <v>0</v>
      </c>
      <c r="G23" s="342"/>
      <c r="H23" s="343"/>
      <c r="I23" s="271">
        <f t="shared" si="3"/>
        <v>0</v>
      </c>
      <c r="J23" s="303"/>
    </row>
    <row r="24" spans="1:10" x14ac:dyDescent="0.25">
      <c r="A24" s="134"/>
      <c r="B24" s="369">
        <f t="shared" si="1"/>
        <v>0</v>
      </c>
      <c r="C24" s="15"/>
      <c r="D24" s="76"/>
      <c r="E24" s="266"/>
      <c r="F24" s="76">
        <f t="shared" si="5"/>
        <v>0</v>
      </c>
      <c r="G24" s="342"/>
      <c r="H24" s="343"/>
      <c r="I24" s="271">
        <f t="shared" si="3"/>
        <v>0</v>
      </c>
      <c r="J24" s="303"/>
    </row>
    <row r="25" spans="1:10" x14ac:dyDescent="0.25">
      <c r="A25" s="134"/>
      <c r="B25" s="369">
        <f t="shared" si="1"/>
        <v>0</v>
      </c>
      <c r="C25" s="15"/>
      <c r="D25" s="76"/>
      <c r="E25" s="266"/>
      <c r="F25" s="76">
        <f t="shared" si="5"/>
        <v>0</v>
      </c>
      <c r="G25" s="342"/>
      <c r="H25" s="343"/>
      <c r="I25" s="271">
        <f t="shared" si="3"/>
        <v>0</v>
      </c>
      <c r="J25" s="303"/>
    </row>
    <row r="26" spans="1:10" x14ac:dyDescent="0.25">
      <c r="A26" s="134"/>
      <c r="B26" s="369">
        <f t="shared" si="1"/>
        <v>0</v>
      </c>
      <c r="C26" s="15"/>
      <c r="D26" s="76"/>
      <c r="E26" s="266"/>
      <c r="F26" s="76">
        <f t="shared" si="5"/>
        <v>0</v>
      </c>
      <c r="G26" s="342"/>
      <c r="H26" s="343"/>
      <c r="I26" s="271">
        <f t="shared" si="3"/>
        <v>0</v>
      </c>
      <c r="J26" s="303"/>
    </row>
    <row r="27" spans="1:10" x14ac:dyDescent="0.25">
      <c r="A27" s="134"/>
      <c r="B27" s="369">
        <f t="shared" si="1"/>
        <v>0</v>
      </c>
      <c r="C27" s="15"/>
      <c r="D27" s="76"/>
      <c r="E27" s="266"/>
      <c r="F27" s="76">
        <v>0</v>
      </c>
      <c r="G27" s="342"/>
      <c r="H27" s="343"/>
      <c r="I27" s="440">
        <f t="shared" si="3"/>
        <v>0</v>
      </c>
      <c r="J27" s="303"/>
    </row>
    <row r="28" spans="1:10" x14ac:dyDescent="0.25">
      <c r="A28" s="134"/>
      <c r="B28" s="369">
        <f t="shared" si="1"/>
        <v>0</v>
      </c>
      <c r="C28" s="15"/>
      <c r="D28" s="76"/>
      <c r="E28" s="266"/>
      <c r="F28" s="76">
        <f t="shared" si="4"/>
        <v>0</v>
      </c>
      <c r="G28" s="342"/>
      <c r="H28" s="343"/>
      <c r="I28" s="440">
        <f t="shared" si="3"/>
        <v>0</v>
      </c>
    </row>
    <row r="29" spans="1:10" x14ac:dyDescent="0.25">
      <c r="A29" s="134"/>
      <c r="B29" s="369"/>
      <c r="C29" s="15"/>
      <c r="D29" s="76"/>
      <c r="E29" s="266"/>
      <c r="F29" s="76">
        <f t="shared" si="4"/>
        <v>0</v>
      </c>
      <c r="G29" s="342"/>
      <c r="H29" s="343"/>
      <c r="I29" s="440">
        <f t="shared" si="3"/>
        <v>0</v>
      </c>
    </row>
    <row r="30" spans="1:10" x14ac:dyDescent="0.25">
      <c r="A30" s="134"/>
      <c r="B30" s="369"/>
      <c r="C30" s="15"/>
      <c r="D30" s="76"/>
      <c r="E30" s="266"/>
      <c r="F30" s="76">
        <f t="shared" si="4"/>
        <v>0</v>
      </c>
      <c r="G30" s="342"/>
      <c r="H30" s="343"/>
      <c r="I30" s="440">
        <f t="shared" si="3"/>
        <v>0</v>
      </c>
    </row>
    <row r="31" spans="1:10" x14ac:dyDescent="0.25">
      <c r="A31" s="134"/>
      <c r="B31" s="369"/>
      <c r="C31" s="15"/>
      <c r="D31" s="76"/>
      <c r="E31" s="266"/>
      <c r="F31" s="76">
        <f t="shared" si="4"/>
        <v>0</v>
      </c>
      <c r="G31" s="77"/>
      <c r="H31" s="78"/>
      <c r="I31" s="78"/>
    </row>
    <row r="32" spans="1:10" x14ac:dyDescent="0.25">
      <c r="A32" s="134"/>
      <c r="B32" s="369"/>
      <c r="C32" s="15"/>
      <c r="D32" s="76"/>
      <c r="E32" s="266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66"/>
      <c r="F33" s="76">
        <f t="shared" si="4"/>
        <v>0</v>
      </c>
      <c r="G33" s="342"/>
      <c r="H33" s="343"/>
      <c r="I33" s="343"/>
    </row>
    <row r="34" spans="1:9" ht="15.75" thickBot="1" x14ac:dyDescent="0.3">
      <c r="A34" s="134"/>
      <c r="B34" s="16"/>
      <c r="C34" s="54"/>
      <c r="D34" s="117"/>
      <c r="E34" s="255"/>
      <c r="F34" s="113"/>
      <c r="G34" s="114"/>
      <c r="H34" s="67"/>
      <c r="I34" s="67"/>
    </row>
    <row r="35" spans="1:9" x14ac:dyDescent="0.25">
      <c r="C35" s="6">
        <f>SUM(C10:C34)</f>
        <v>122</v>
      </c>
      <c r="D35" s="6">
        <f>SUM(D10:D34)</f>
        <v>2994.71</v>
      </c>
      <c r="F35" s="6">
        <f>SUM(F10:F34)</f>
        <v>2994.71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0</v>
      </c>
    </row>
    <row r="39" spans="1:9" ht="15.75" thickBot="1" x14ac:dyDescent="0.3"/>
    <row r="40" spans="1:9" ht="15.75" thickBot="1" x14ac:dyDescent="0.3">
      <c r="C40" s="858" t="s">
        <v>11</v>
      </c>
      <c r="D40" s="859"/>
      <c r="E40" s="63">
        <f>E4+E5+E6+E7-F35</f>
        <v>0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topLeftCell="E1" workbookViewId="0">
      <pane ySplit="7" topLeftCell="A8" activePane="bottomLeft" state="frozen"/>
      <selection pane="bottomLeft" activeCell="N17" sqref="N1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customHeight="1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41"/>
      <c r="D4" s="172"/>
      <c r="E4" s="95"/>
      <c r="F4" s="81"/>
      <c r="G4" s="39"/>
    </row>
    <row r="5" spans="1:9" x14ac:dyDescent="0.25">
      <c r="A5" s="476" t="s">
        <v>75</v>
      </c>
      <c r="B5" s="475" t="s">
        <v>76</v>
      </c>
      <c r="C5" s="181"/>
      <c r="D5" s="172"/>
      <c r="E5" s="145"/>
      <c r="F5" s="81"/>
      <c r="G5" s="354">
        <f>F50</f>
        <v>0</v>
      </c>
      <c r="H5" s="7">
        <f>E5-G5+E4+E6</f>
        <v>0</v>
      </c>
    </row>
    <row r="6" spans="1:9" ht="15.75" customHeight="1" thickBot="1" x14ac:dyDescent="0.3">
      <c r="A6" s="306"/>
      <c r="B6" s="81"/>
      <c r="C6" s="181"/>
      <c r="D6" s="172"/>
      <c r="E6" s="145"/>
      <c r="F6" s="81"/>
    </row>
    <row r="7" spans="1:9" ht="16.5" customHeight="1" thickTop="1" thickBot="1" x14ac:dyDescent="0.3">
      <c r="A7" s="306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18"/>
      <c r="B8" s="370">
        <v>13.61</v>
      </c>
      <c r="C8" s="15"/>
      <c r="D8" s="76">
        <f>C8*B8</f>
        <v>0</v>
      </c>
      <c r="E8" s="455"/>
      <c r="F8" s="115">
        <f t="shared" ref="F8:F49" si="0">D8</f>
        <v>0</v>
      </c>
      <c r="G8" s="342"/>
      <c r="H8" s="343"/>
      <c r="I8" s="285">
        <f>E5-F8+E4+E6</f>
        <v>0</v>
      </c>
    </row>
    <row r="9" spans="1:9" ht="15" customHeight="1" x14ac:dyDescent="0.25">
      <c r="B9" s="370">
        <v>13.61</v>
      </c>
      <c r="C9" s="15"/>
      <c r="D9" s="76">
        <f>C9*B9</f>
        <v>0</v>
      </c>
      <c r="E9" s="455"/>
      <c r="F9" s="115">
        <f t="shared" si="0"/>
        <v>0</v>
      </c>
      <c r="G9" s="342"/>
      <c r="H9" s="343"/>
      <c r="I9" s="285">
        <f>I8-F9</f>
        <v>0</v>
      </c>
    </row>
    <row r="10" spans="1:9" ht="15" customHeight="1" x14ac:dyDescent="0.25">
      <c r="B10" s="370">
        <v>13.61</v>
      </c>
      <c r="C10" s="15"/>
      <c r="D10" s="76">
        <f t="shared" ref="D10:D49" si="1">C10*B10</f>
        <v>0</v>
      </c>
      <c r="E10" s="455"/>
      <c r="F10" s="115">
        <f t="shared" si="0"/>
        <v>0</v>
      </c>
      <c r="G10" s="342"/>
      <c r="H10" s="343"/>
      <c r="I10" s="346">
        <f>I9-F10</f>
        <v>0</v>
      </c>
    </row>
    <row r="11" spans="1:9" ht="15" customHeight="1" x14ac:dyDescent="0.25">
      <c r="A11" s="61" t="s">
        <v>33</v>
      </c>
      <c r="B11" s="370">
        <v>13.61</v>
      </c>
      <c r="C11" s="15"/>
      <c r="D11" s="76">
        <f t="shared" si="1"/>
        <v>0</v>
      </c>
      <c r="E11" s="455"/>
      <c r="F11" s="115">
        <f t="shared" si="0"/>
        <v>0</v>
      </c>
      <c r="G11" s="342"/>
      <c r="H11" s="343"/>
      <c r="I11" s="346">
        <f t="shared" ref="I11:I48" si="2">I10-F11</f>
        <v>0</v>
      </c>
    </row>
    <row r="12" spans="1:9" ht="15" customHeight="1" x14ac:dyDescent="0.25">
      <c r="A12" s="19"/>
      <c r="B12" s="370">
        <v>13.61</v>
      </c>
      <c r="C12" s="55"/>
      <c r="D12" s="76">
        <f t="shared" si="1"/>
        <v>0</v>
      </c>
      <c r="E12" s="455"/>
      <c r="F12" s="115">
        <f t="shared" si="0"/>
        <v>0</v>
      </c>
      <c r="G12" s="342"/>
      <c r="H12" s="343"/>
      <c r="I12" s="346">
        <f t="shared" si="2"/>
        <v>0</v>
      </c>
    </row>
    <row r="13" spans="1:9" ht="15" customHeight="1" x14ac:dyDescent="0.25">
      <c r="B13" s="370">
        <v>13.61</v>
      </c>
      <c r="C13" s="55"/>
      <c r="D13" s="76">
        <f t="shared" si="1"/>
        <v>0</v>
      </c>
      <c r="E13" s="455"/>
      <c r="F13" s="115">
        <f t="shared" si="0"/>
        <v>0</v>
      </c>
      <c r="G13" s="342"/>
      <c r="H13" s="343"/>
      <c r="I13" s="346">
        <f t="shared" si="2"/>
        <v>0</v>
      </c>
    </row>
    <row r="14" spans="1:9" ht="15" customHeight="1" x14ac:dyDescent="0.25">
      <c r="B14" s="370">
        <v>13.61</v>
      </c>
      <c r="C14" s="15"/>
      <c r="D14" s="76">
        <f t="shared" si="1"/>
        <v>0</v>
      </c>
      <c r="E14" s="455"/>
      <c r="F14" s="115">
        <f t="shared" si="0"/>
        <v>0</v>
      </c>
      <c r="G14" s="342"/>
      <c r="H14" s="343"/>
      <c r="I14" s="346">
        <f t="shared" si="2"/>
        <v>0</v>
      </c>
    </row>
    <row r="15" spans="1:9" ht="15" customHeight="1" x14ac:dyDescent="0.25">
      <c r="B15" s="370">
        <v>13.61</v>
      </c>
      <c r="C15" s="15"/>
      <c r="D15" s="76">
        <f t="shared" si="1"/>
        <v>0</v>
      </c>
      <c r="E15" s="455"/>
      <c r="F15" s="115">
        <f t="shared" si="0"/>
        <v>0</v>
      </c>
      <c r="G15" s="342"/>
      <c r="H15" s="343"/>
      <c r="I15" s="346">
        <f t="shared" si="2"/>
        <v>0</v>
      </c>
    </row>
    <row r="16" spans="1:9" ht="15" customHeight="1" x14ac:dyDescent="0.25">
      <c r="B16" s="370">
        <v>13.61</v>
      </c>
      <c r="C16" s="15"/>
      <c r="D16" s="76">
        <f t="shared" si="1"/>
        <v>0</v>
      </c>
      <c r="E16" s="455"/>
      <c r="F16" s="115">
        <f t="shared" si="0"/>
        <v>0</v>
      </c>
      <c r="G16" s="342"/>
      <c r="H16" s="343"/>
      <c r="I16" s="346">
        <f t="shared" si="2"/>
        <v>0</v>
      </c>
    </row>
    <row r="17" spans="1:9" ht="15" customHeight="1" x14ac:dyDescent="0.25">
      <c r="B17" s="370">
        <v>13.61</v>
      </c>
      <c r="C17" s="15"/>
      <c r="D17" s="76">
        <f>C17*B17</f>
        <v>0</v>
      </c>
      <c r="E17" s="455"/>
      <c r="F17" s="115">
        <f>D17</f>
        <v>0</v>
      </c>
      <c r="G17" s="342"/>
      <c r="H17" s="343"/>
      <c r="I17" s="346">
        <f t="shared" si="2"/>
        <v>0</v>
      </c>
    </row>
    <row r="18" spans="1:9" ht="15" customHeight="1" x14ac:dyDescent="0.25">
      <c r="B18" s="370">
        <v>13.61</v>
      </c>
      <c r="C18" s="15"/>
      <c r="D18" s="76">
        <f>C18*B18</f>
        <v>0</v>
      </c>
      <c r="E18" s="455"/>
      <c r="F18" s="115">
        <f>D18</f>
        <v>0</v>
      </c>
      <c r="G18" s="342"/>
      <c r="H18" s="343"/>
      <c r="I18" s="346">
        <f t="shared" si="2"/>
        <v>0</v>
      </c>
    </row>
    <row r="19" spans="1:9" ht="15" customHeight="1" x14ac:dyDescent="0.25">
      <c r="B19" s="370">
        <v>13.61</v>
      </c>
      <c r="C19" s="15"/>
      <c r="D19" s="76">
        <f t="shared" si="1"/>
        <v>0</v>
      </c>
      <c r="E19" s="455"/>
      <c r="F19" s="115">
        <f t="shared" si="0"/>
        <v>0</v>
      </c>
      <c r="G19" s="342"/>
      <c r="H19" s="343"/>
      <c r="I19" s="346">
        <f t="shared" si="2"/>
        <v>0</v>
      </c>
    </row>
    <row r="20" spans="1:9" ht="15" customHeight="1" x14ac:dyDescent="0.25">
      <c r="B20" s="370">
        <v>13.61</v>
      </c>
      <c r="C20" s="15"/>
      <c r="D20" s="76">
        <f t="shared" si="1"/>
        <v>0</v>
      </c>
      <c r="E20" s="455"/>
      <c r="F20" s="115">
        <f t="shared" si="0"/>
        <v>0</v>
      </c>
      <c r="G20" s="342"/>
      <c r="H20" s="343"/>
      <c r="I20" s="346">
        <f t="shared" si="2"/>
        <v>0</v>
      </c>
    </row>
    <row r="21" spans="1:9" ht="15" customHeight="1" x14ac:dyDescent="0.25">
      <c r="B21" s="370">
        <v>13.61</v>
      </c>
      <c r="C21" s="15"/>
      <c r="D21" s="76">
        <f t="shared" si="1"/>
        <v>0</v>
      </c>
      <c r="E21" s="455"/>
      <c r="F21" s="115">
        <f t="shared" si="0"/>
        <v>0</v>
      </c>
      <c r="G21" s="342"/>
      <c r="H21" s="343"/>
      <c r="I21" s="346">
        <f t="shared" si="2"/>
        <v>0</v>
      </c>
    </row>
    <row r="22" spans="1:9" ht="15" customHeight="1" x14ac:dyDescent="0.25">
      <c r="B22" s="370">
        <v>13.61</v>
      </c>
      <c r="C22" s="15"/>
      <c r="D22" s="76">
        <f t="shared" si="1"/>
        <v>0</v>
      </c>
      <c r="E22" s="455"/>
      <c r="F22" s="115">
        <f t="shared" si="0"/>
        <v>0</v>
      </c>
      <c r="G22" s="77"/>
      <c r="H22" s="78"/>
      <c r="I22" s="346">
        <f t="shared" si="2"/>
        <v>0</v>
      </c>
    </row>
    <row r="23" spans="1:9" ht="15" customHeight="1" x14ac:dyDescent="0.25">
      <c r="B23" s="370">
        <v>13.61</v>
      </c>
      <c r="C23" s="15"/>
      <c r="D23" s="76">
        <f t="shared" si="1"/>
        <v>0</v>
      </c>
      <c r="E23" s="455"/>
      <c r="F23" s="115">
        <f t="shared" si="0"/>
        <v>0</v>
      </c>
      <c r="G23" s="77"/>
      <c r="H23" s="78"/>
      <c r="I23" s="346">
        <f t="shared" si="2"/>
        <v>0</v>
      </c>
    </row>
    <row r="24" spans="1:9" ht="15" customHeight="1" x14ac:dyDescent="0.25">
      <c r="B24" s="370">
        <v>13.61</v>
      </c>
      <c r="C24" s="15"/>
      <c r="D24" s="76">
        <f t="shared" si="1"/>
        <v>0</v>
      </c>
      <c r="E24" s="455"/>
      <c r="F24" s="115">
        <f t="shared" si="0"/>
        <v>0</v>
      </c>
      <c r="G24" s="77"/>
      <c r="H24" s="78"/>
      <c r="I24" s="346">
        <f t="shared" si="2"/>
        <v>0</v>
      </c>
    </row>
    <row r="25" spans="1:9" ht="15" customHeight="1" x14ac:dyDescent="0.25">
      <c r="B25" s="370">
        <v>13.61</v>
      </c>
      <c r="C25" s="15"/>
      <c r="D25" s="76">
        <f t="shared" si="1"/>
        <v>0</v>
      </c>
      <c r="E25" s="455"/>
      <c r="F25" s="115">
        <f t="shared" si="0"/>
        <v>0</v>
      </c>
      <c r="G25" s="77"/>
      <c r="H25" s="78"/>
      <c r="I25" s="346">
        <f t="shared" si="2"/>
        <v>0</v>
      </c>
    </row>
    <row r="26" spans="1:9" ht="15" customHeight="1" x14ac:dyDescent="0.25">
      <c r="B26" s="370">
        <v>13.61</v>
      </c>
      <c r="C26" s="15"/>
      <c r="D26" s="76">
        <f t="shared" si="1"/>
        <v>0</v>
      </c>
      <c r="E26" s="455"/>
      <c r="F26" s="115">
        <f t="shared" si="0"/>
        <v>0</v>
      </c>
      <c r="G26" s="77"/>
      <c r="H26" s="78"/>
      <c r="I26" s="346">
        <f t="shared" si="2"/>
        <v>0</v>
      </c>
    </row>
    <row r="27" spans="1:9" ht="15" customHeight="1" x14ac:dyDescent="0.25">
      <c r="B27" s="370">
        <v>13.61</v>
      </c>
      <c r="C27" s="15"/>
      <c r="D27" s="76">
        <f t="shared" si="1"/>
        <v>0</v>
      </c>
      <c r="E27" s="455"/>
      <c r="F27" s="115">
        <f t="shared" si="0"/>
        <v>0</v>
      </c>
      <c r="G27" s="77"/>
      <c r="H27" s="78"/>
      <c r="I27" s="285">
        <f t="shared" si="2"/>
        <v>0</v>
      </c>
    </row>
    <row r="28" spans="1:9" ht="15" customHeight="1" x14ac:dyDescent="0.25">
      <c r="A28" s="48"/>
      <c r="B28" s="370">
        <v>13.61</v>
      </c>
      <c r="C28" s="15"/>
      <c r="D28" s="76">
        <f t="shared" si="1"/>
        <v>0</v>
      </c>
      <c r="E28" s="455"/>
      <c r="F28" s="115">
        <f t="shared" si="0"/>
        <v>0</v>
      </c>
      <c r="G28" s="77"/>
      <c r="H28" s="78"/>
      <c r="I28" s="285">
        <f t="shared" si="2"/>
        <v>0</v>
      </c>
    </row>
    <row r="29" spans="1:9" ht="15" customHeight="1" x14ac:dyDescent="0.25">
      <c r="A29" s="48"/>
      <c r="B29" s="370">
        <v>13.61</v>
      </c>
      <c r="C29" s="15"/>
      <c r="D29" s="76">
        <f t="shared" si="1"/>
        <v>0</v>
      </c>
      <c r="E29" s="455"/>
      <c r="F29" s="115">
        <f t="shared" si="0"/>
        <v>0</v>
      </c>
      <c r="G29" s="342"/>
      <c r="H29" s="343"/>
      <c r="I29" s="346">
        <f t="shared" si="2"/>
        <v>0</v>
      </c>
    </row>
    <row r="30" spans="1:9" ht="15" customHeight="1" x14ac:dyDescent="0.25">
      <c r="A30" s="48"/>
      <c r="B30" s="370">
        <v>13.61</v>
      </c>
      <c r="C30" s="15"/>
      <c r="D30" s="76">
        <f t="shared" si="1"/>
        <v>0</v>
      </c>
      <c r="E30" s="455"/>
      <c r="F30" s="115">
        <f t="shared" si="0"/>
        <v>0</v>
      </c>
      <c r="G30" s="342"/>
      <c r="H30" s="343"/>
      <c r="I30" s="346">
        <f t="shared" si="2"/>
        <v>0</v>
      </c>
    </row>
    <row r="31" spans="1:9" ht="15" customHeight="1" x14ac:dyDescent="0.25">
      <c r="A31" s="48"/>
      <c r="B31" s="370">
        <v>13.61</v>
      </c>
      <c r="C31" s="15"/>
      <c r="D31" s="76">
        <f t="shared" si="1"/>
        <v>0</v>
      </c>
      <c r="E31" s="455"/>
      <c r="F31" s="115">
        <f t="shared" si="0"/>
        <v>0</v>
      </c>
      <c r="G31" s="342"/>
      <c r="H31" s="343"/>
      <c r="I31" s="346">
        <f t="shared" si="2"/>
        <v>0</v>
      </c>
    </row>
    <row r="32" spans="1:9" ht="15" customHeight="1" x14ac:dyDescent="0.25">
      <c r="A32" s="48"/>
      <c r="B32" s="370">
        <v>13.61</v>
      </c>
      <c r="C32" s="15"/>
      <c r="D32" s="76">
        <f t="shared" si="1"/>
        <v>0</v>
      </c>
      <c r="E32" s="455"/>
      <c r="F32" s="115">
        <f t="shared" si="0"/>
        <v>0</v>
      </c>
      <c r="G32" s="342"/>
      <c r="H32" s="343"/>
      <c r="I32" s="346">
        <f t="shared" si="2"/>
        <v>0</v>
      </c>
    </row>
    <row r="33" spans="1:9" ht="15" customHeight="1" x14ac:dyDescent="0.25">
      <c r="A33" s="48"/>
      <c r="B33" s="370">
        <v>13.61</v>
      </c>
      <c r="C33" s="15"/>
      <c r="D33" s="76">
        <f t="shared" si="1"/>
        <v>0</v>
      </c>
      <c r="E33" s="455"/>
      <c r="F33" s="115">
        <f t="shared" si="0"/>
        <v>0</v>
      </c>
      <c r="G33" s="342"/>
      <c r="H33" s="343"/>
      <c r="I33" s="346">
        <f t="shared" si="2"/>
        <v>0</v>
      </c>
    </row>
    <row r="34" spans="1:9" ht="15" customHeight="1" x14ac:dyDescent="0.25">
      <c r="A34" s="48"/>
      <c r="B34" s="370">
        <v>13.61</v>
      </c>
      <c r="C34" s="15"/>
      <c r="D34" s="76">
        <f t="shared" si="1"/>
        <v>0</v>
      </c>
      <c r="E34" s="455"/>
      <c r="F34" s="115">
        <f t="shared" si="0"/>
        <v>0</v>
      </c>
      <c r="G34" s="342"/>
      <c r="H34" s="343"/>
      <c r="I34" s="346">
        <f t="shared" si="2"/>
        <v>0</v>
      </c>
    </row>
    <row r="35" spans="1:9" ht="15.75" x14ac:dyDescent="0.25">
      <c r="A35" s="48"/>
      <c r="B35" s="370">
        <v>13.61</v>
      </c>
      <c r="C35" s="15"/>
      <c r="D35" s="76">
        <f t="shared" si="1"/>
        <v>0</v>
      </c>
      <c r="E35" s="455"/>
      <c r="F35" s="115">
        <f t="shared" si="0"/>
        <v>0</v>
      </c>
      <c r="G35" s="342"/>
      <c r="H35" s="343"/>
      <c r="I35" s="346">
        <f t="shared" si="2"/>
        <v>0</v>
      </c>
    </row>
    <row r="36" spans="1:9" ht="15.75" x14ac:dyDescent="0.25">
      <c r="A36" s="48"/>
      <c r="B36" s="370">
        <v>13.61</v>
      </c>
      <c r="C36" s="15"/>
      <c r="D36" s="76">
        <f t="shared" si="1"/>
        <v>0</v>
      </c>
      <c r="E36" s="455"/>
      <c r="F36" s="115">
        <f t="shared" si="0"/>
        <v>0</v>
      </c>
      <c r="G36" s="77"/>
      <c r="H36" s="78"/>
      <c r="I36" s="285">
        <f t="shared" si="2"/>
        <v>0</v>
      </c>
    </row>
    <row r="37" spans="1:9" ht="15.75" x14ac:dyDescent="0.25">
      <c r="A37" s="48"/>
      <c r="B37" s="370">
        <v>13.61</v>
      </c>
      <c r="C37" s="15"/>
      <c r="D37" s="76">
        <f t="shared" si="1"/>
        <v>0</v>
      </c>
      <c r="E37" s="455"/>
      <c r="F37" s="115">
        <f t="shared" si="0"/>
        <v>0</v>
      </c>
      <c r="G37" s="77"/>
      <c r="H37" s="78"/>
      <c r="I37" s="285">
        <f t="shared" si="2"/>
        <v>0</v>
      </c>
    </row>
    <row r="38" spans="1:9" ht="15.75" x14ac:dyDescent="0.25">
      <c r="A38" s="48"/>
      <c r="B38" s="370">
        <v>13.61</v>
      </c>
      <c r="C38" s="15"/>
      <c r="D38" s="76">
        <f t="shared" si="1"/>
        <v>0</v>
      </c>
      <c r="E38" s="455"/>
      <c r="F38" s="115">
        <f t="shared" si="0"/>
        <v>0</v>
      </c>
      <c r="G38" s="77"/>
      <c r="H38" s="78"/>
      <c r="I38" s="285">
        <f t="shared" si="2"/>
        <v>0</v>
      </c>
    </row>
    <row r="39" spans="1:9" ht="15.75" x14ac:dyDescent="0.25">
      <c r="A39" s="48"/>
      <c r="B39" s="370">
        <v>13.61</v>
      </c>
      <c r="C39" s="15"/>
      <c r="D39" s="76">
        <f t="shared" si="1"/>
        <v>0</v>
      </c>
      <c r="E39" s="455"/>
      <c r="F39" s="115">
        <f t="shared" si="0"/>
        <v>0</v>
      </c>
      <c r="G39" s="77"/>
      <c r="H39" s="78"/>
      <c r="I39" s="285">
        <f t="shared" si="2"/>
        <v>0</v>
      </c>
    </row>
    <row r="40" spans="1:9" ht="15.75" x14ac:dyDescent="0.25">
      <c r="A40" s="48"/>
      <c r="B40" s="370">
        <v>13.61</v>
      </c>
      <c r="C40" s="15"/>
      <c r="D40" s="76">
        <f t="shared" si="1"/>
        <v>0</v>
      </c>
      <c r="E40" s="455"/>
      <c r="F40" s="115">
        <f t="shared" si="0"/>
        <v>0</v>
      </c>
      <c r="G40" s="77"/>
      <c r="H40" s="78"/>
      <c r="I40" s="285">
        <f t="shared" si="2"/>
        <v>0</v>
      </c>
    </row>
    <row r="41" spans="1:9" ht="15.75" x14ac:dyDescent="0.25">
      <c r="A41" s="48"/>
      <c r="B41" s="370">
        <v>13.61</v>
      </c>
      <c r="C41" s="15"/>
      <c r="D41" s="76">
        <f t="shared" si="1"/>
        <v>0</v>
      </c>
      <c r="E41" s="455"/>
      <c r="F41" s="115">
        <f t="shared" si="0"/>
        <v>0</v>
      </c>
      <c r="G41" s="77"/>
      <c r="H41" s="78"/>
      <c r="I41" s="285">
        <f t="shared" si="2"/>
        <v>0</v>
      </c>
    </row>
    <row r="42" spans="1:9" ht="15.75" x14ac:dyDescent="0.25">
      <c r="A42" s="48"/>
      <c r="B42" s="370">
        <v>13.61</v>
      </c>
      <c r="C42" s="15"/>
      <c r="D42" s="76">
        <f t="shared" si="1"/>
        <v>0</v>
      </c>
      <c r="E42" s="455"/>
      <c r="F42" s="115">
        <f t="shared" si="0"/>
        <v>0</v>
      </c>
      <c r="G42" s="77"/>
      <c r="H42" s="78"/>
      <c r="I42" s="285">
        <f t="shared" si="2"/>
        <v>0</v>
      </c>
    </row>
    <row r="43" spans="1:9" ht="15.75" x14ac:dyDescent="0.25">
      <c r="A43" s="48"/>
      <c r="B43" s="370">
        <v>13.61</v>
      </c>
      <c r="C43" s="15"/>
      <c r="D43" s="76">
        <f t="shared" si="1"/>
        <v>0</v>
      </c>
      <c r="E43" s="88"/>
      <c r="F43" s="115">
        <f t="shared" si="0"/>
        <v>0</v>
      </c>
      <c r="G43" s="77"/>
      <c r="H43" s="78"/>
      <c r="I43" s="285">
        <f t="shared" si="2"/>
        <v>0</v>
      </c>
    </row>
    <row r="44" spans="1:9" ht="15.75" x14ac:dyDescent="0.25">
      <c r="A44" s="48"/>
      <c r="B44" s="370">
        <v>13.61</v>
      </c>
      <c r="C44" s="15"/>
      <c r="D44" s="76">
        <f t="shared" si="1"/>
        <v>0</v>
      </c>
      <c r="E44" s="88"/>
      <c r="F44" s="115">
        <f t="shared" si="0"/>
        <v>0</v>
      </c>
      <c r="G44" s="342"/>
      <c r="H44" s="343"/>
      <c r="I44" s="346">
        <f t="shared" si="2"/>
        <v>0</v>
      </c>
    </row>
    <row r="45" spans="1:9" ht="15.75" x14ac:dyDescent="0.25">
      <c r="A45" s="48"/>
      <c r="B45" s="370">
        <v>13.61</v>
      </c>
      <c r="C45" s="15"/>
      <c r="D45" s="76">
        <f t="shared" si="1"/>
        <v>0</v>
      </c>
      <c r="E45" s="88"/>
      <c r="F45" s="115">
        <f t="shared" si="0"/>
        <v>0</v>
      </c>
      <c r="G45" s="342"/>
      <c r="H45" s="343"/>
      <c r="I45" s="346">
        <f t="shared" si="2"/>
        <v>0</v>
      </c>
    </row>
    <row r="46" spans="1:9" ht="15.75" x14ac:dyDescent="0.25">
      <c r="A46" s="48"/>
      <c r="B46" s="370">
        <v>13.61</v>
      </c>
      <c r="C46" s="15"/>
      <c r="D46" s="76">
        <f t="shared" si="1"/>
        <v>0</v>
      </c>
      <c r="E46" s="88"/>
      <c r="F46" s="115">
        <f t="shared" si="0"/>
        <v>0</v>
      </c>
      <c r="G46" s="342"/>
      <c r="H46" s="343"/>
      <c r="I46" s="346">
        <f t="shared" si="2"/>
        <v>0</v>
      </c>
    </row>
    <row r="47" spans="1:9" ht="15.75" x14ac:dyDescent="0.25">
      <c r="A47" s="48"/>
      <c r="B47" s="370">
        <v>13.61</v>
      </c>
      <c r="C47" s="15"/>
      <c r="D47" s="76">
        <f t="shared" si="1"/>
        <v>0</v>
      </c>
      <c r="E47" s="88"/>
      <c r="F47" s="115">
        <f t="shared" si="0"/>
        <v>0</v>
      </c>
      <c r="G47" s="342"/>
      <c r="H47" s="343"/>
      <c r="I47" s="346">
        <f t="shared" si="2"/>
        <v>0</v>
      </c>
    </row>
    <row r="48" spans="1:9" ht="15.75" x14ac:dyDescent="0.25">
      <c r="A48" s="48"/>
      <c r="B48" s="370">
        <v>13.61</v>
      </c>
      <c r="C48" s="15"/>
      <c r="D48" s="76">
        <f t="shared" si="1"/>
        <v>0</v>
      </c>
      <c r="E48" s="88"/>
      <c r="F48" s="115">
        <f t="shared" si="0"/>
        <v>0</v>
      </c>
      <c r="G48" s="342"/>
      <c r="H48" s="343"/>
      <c r="I48" s="346">
        <f t="shared" si="2"/>
        <v>0</v>
      </c>
    </row>
    <row r="49" spans="1:9" ht="15.75" thickBot="1" x14ac:dyDescent="0.3">
      <c r="A49" s="133"/>
      <c r="B49" s="370">
        <v>13.61</v>
      </c>
      <c r="C49" s="38"/>
      <c r="D49" s="173">
        <f t="shared" si="1"/>
        <v>0</v>
      </c>
      <c r="E49" s="269"/>
      <c r="F49" s="270">
        <f t="shared" si="0"/>
        <v>0</v>
      </c>
      <c r="G49" s="155"/>
      <c r="H49" s="257"/>
      <c r="I49" s="415"/>
    </row>
    <row r="50" spans="1:9" ht="15.75" thickTop="1" x14ac:dyDescent="0.25">
      <c r="A50" s="48">
        <f>SUM(A28:A49)</f>
        <v>0</v>
      </c>
      <c r="C50" s="81">
        <f>SUM(C8:C49)</f>
        <v>0</v>
      </c>
      <c r="D50" s="115">
        <f>SUM(D8:D49)</f>
        <v>0</v>
      </c>
      <c r="E50" s="84"/>
      <c r="F50" s="115">
        <f>SUM(F8:F49)</f>
        <v>0</v>
      </c>
    </row>
    <row r="51" spans="1:9" ht="15.75" thickBot="1" x14ac:dyDescent="0.3">
      <c r="A51" s="48"/>
    </row>
    <row r="52" spans="1:9" x14ac:dyDescent="0.25">
      <c r="B52" s="5"/>
      <c r="D52" s="853" t="s">
        <v>21</v>
      </c>
      <c r="E52" s="854"/>
      <c r="F52" s="157">
        <f>E4+E5-F50+E6</f>
        <v>0</v>
      </c>
    </row>
    <row r="53" spans="1:9" ht="15.75" thickBot="1" x14ac:dyDescent="0.3">
      <c r="A53" s="137"/>
      <c r="D53" s="473" t="s">
        <v>4</v>
      </c>
      <c r="E53" s="474"/>
      <c r="F53" s="50">
        <f>F4+F5-C50+F6</f>
        <v>0</v>
      </c>
    </row>
    <row r="54" spans="1:9" x14ac:dyDescent="0.25">
      <c r="B54" s="5"/>
    </row>
  </sheetData>
  <sortState xmlns:xlrd2="http://schemas.microsoft.com/office/spreadsheetml/2017/richdata2"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K10" sqref="K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12"/>
      <c r="D4" s="172"/>
      <c r="E4" s="95"/>
      <c r="F4" s="81"/>
      <c r="G4" s="39"/>
    </row>
    <row r="5" spans="1:9" x14ac:dyDescent="0.25">
      <c r="A5" s="849"/>
      <c r="B5" s="865"/>
      <c r="C5" s="355"/>
      <c r="D5" s="356"/>
      <c r="E5" s="347"/>
      <c r="F5" s="306"/>
      <c r="G5" s="354">
        <f>F40</f>
        <v>0</v>
      </c>
      <c r="H5" s="7">
        <f>E5-G5+E4+E6</f>
        <v>0</v>
      </c>
    </row>
    <row r="6" spans="1:9" ht="15.75" customHeight="1" thickBot="1" x14ac:dyDescent="0.3">
      <c r="A6" s="849"/>
      <c r="B6" s="866"/>
      <c r="C6" s="355"/>
      <c r="D6" s="356"/>
      <c r="E6" s="347"/>
      <c r="F6" s="306"/>
      <c r="G6" s="303"/>
    </row>
    <row r="7" spans="1:9" ht="16.5" customHeight="1" thickTop="1" thickBot="1" x14ac:dyDescent="0.3">
      <c r="A7" s="614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1" t="s">
        <v>32</v>
      </c>
      <c r="B8" s="98"/>
      <c r="C8" s="15"/>
      <c r="D8" s="76"/>
      <c r="E8" s="455"/>
      <c r="F8" s="115">
        <f t="shared" ref="F8:F15" si="0">D8</f>
        <v>0</v>
      </c>
      <c r="G8" s="342"/>
      <c r="H8" s="343"/>
      <c r="I8" s="346">
        <f>E5-F8</f>
        <v>0</v>
      </c>
    </row>
    <row r="9" spans="1:9" ht="15.75" x14ac:dyDescent="0.25">
      <c r="B9" s="98"/>
      <c r="C9" s="15"/>
      <c r="D9" s="76"/>
      <c r="E9" s="455"/>
      <c r="F9" s="115">
        <f t="shared" si="0"/>
        <v>0</v>
      </c>
      <c r="G9" s="342"/>
      <c r="H9" s="343"/>
      <c r="I9" s="346">
        <f>I8-F9</f>
        <v>0</v>
      </c>
    </row>
    <row r="10" spans="1:9" ht="15.75" x14ac:dyDescent="0.25">
      <c r="B10" s="98"/>
      <c r="C10" s="15"/>
      <c r="D10" s="76"/>
      <c r="E10" s="455"/>
      <c r="F10" s="115">
        <f t="shared" si="0"/>
        <v>0</v>
      </c>
      <c r="G10" s="342"/>
      <c r="H10" s="343"/>
      <c r="I10" s="346">
        <f t="shared" ref="I10:I38" si="1">I9-F10</f>
        <v>0</v>
      </c>
    </row>
    <row r="11" spans="1:9" ht="15.75" x14ac:dyDescent="0.25">
      <c r="A11" s="61" t="s">
        <v>33</v>
      </c>
      <c r="B11" s="98"/>
      <c r="C11" s="15"/>
      <c r="D11" s="76"/>
      <c r="E11" s="455"/>
      <c r="F11" s="115">
        <f t="shared" si="0"/>
        <v>0</v>
      </c>
      <c r="G11" s="342"/>
      <c r="H11" s="343"/>
      <c r="I11" s="346">
        <f t="shared" si="1"/>
        <v>0</v>
      </c>
    </row>
    <row r="12" spans="1:9" ht="15.75" x14ac:dyDescent="0.25">
      <c r="B12" s="98"/>
      <c r="C12" s="15"/>
      <c r="D12" s="76"/>
      <c r="E12" s="455"/>
      <c r="F12" s="115">
        <f t="shared" si="0"/>
        <v>0</v>
      </c>
      <c r="G12" s="342"/>
      <c r="H12" s="343"/>
      <c r="I12" s="346">
        <f t="shared" si="1"/>
        <v>0</v>
      </c>
    </row>
    <row r="13" spans="1:9" ht="15.75" x14ac:dyDescent="0.25">
      <c r="A13" s="19"/>
      <c r="B13" s="98"/>
      <c r="C13" s="55"/>
      <c r="D13" s="76"/>
      <c r="E13" s="455"/>
      <c r="F13" s="115">
        <f t="shared" si="0"/>
        <v>0</v>
      </c>
      <c r="G13" s="342"/>
      <c r="H13" s="343"/>
      <c r="I13" s="346">
        <f t="shared" si="1"/>
        <v>0</v>
      </c>
    </row>
    <row r="14" spans="1:9" ht="15.75" x14ac:dyDescent="0.25">
      <c r="B14" s="98"/>
      <c r="C14" s="15"/>
      <c r="D14" s="76"/>
      <c r="E14" s="455"/>
      <c r="F14" s="115">
        <f t="shared" si="0"/>
        <v>0</v>
      </c>
      <c r="G14" s="342"/>
      <c r="H14" s="343"/>
      <c r="I14" s="346">
        <f t="shared" si="1"/>
        <v>0</v>
      </c>
    </row>
    <row r="15" spans="1:9" ht="15.75" x14ac:dyDescent="0.25">
      <c r="B15" s="98"/>
      <c r="C15" s="15"/>
      <c r="D15" s="76"/>
      <c r="E15" s="455"/>
      <c r="F15" s="115">
        <f t="shared" si="0"/>
        <v>0</v>
      </c>
      <c r="G15" s="77"/>
      <c r="H15" s="78"/>
      <c r="I15" s="285">
        <f t="shared" si="1"/>
        <v>0</v>
      </c>
    </row>
    <row r="16" spans="1:9" ht="15.75" x14ac:dyDescent="0.25">
      <c r="B16" s="98"/>
      <c r="C16" s="15"/>
      <c r="D16" s="76"/>
      <c r="E16" s="455"/>
      <c r="F16" s="115">
        <f>D16</f>
        <v>0</v>
      </c>
      <c r="G16" s="77"/>
      <c r="H16" s="78"/>
      <c r="I16" s="285">
        <f t="shared" si="1"/>
        <v>0</v>
      </c>
    </row>
    <row r="17" spans="1:9" ht="15.75" x14ac:dyDescent="0.25">
      <c r="B17" s="98"/>
      <c r="C17" s="15"/>
      <c r="D17" s="76"/>
      <c r="E17" s="455"/>
      <c r="F17" s="115">
        <f>D17</f>
        <v>0</v>
      </c>
      <c r="G17" s="77"/>
      <c r="H17" s="78"/>
      <c r="I17" s="285">
        <f t="shared" si="1"/>
        <v>0</v>
      </c>
    </row>
    <row r="18" spans="1:9" ht="15.75" x14ac:dyDescent="0.25">
      <c r="B18" s="98"/>
      <c r="C18" s="15"/>
      <c r="D18" s="76"/>
      <c r="E18" s="455"/>
      <c r="F18" s="115">
        <f t="shared" ref="F18:F39" si="2">D18</f>
        <v>0</v>
      </c>
      <c r="G18" s="77"/>
      <c r="H18" s="78"/>
      <c r="I18" s="285">
        <f t="shared" si="1"/>
        <v>0</v>
      </c>
    </row>
    <row r="19" spans="1:9" ht="15.75" x14ac:dyDescent="0.25">
      <c r="B19" s="98"/>
      <c r="C19" s="15"/>
      <c r="D19" s="76">
        <f t="shared" ref="D19:D39" si="3">C19*B19</f>
        <v>0</v>
      </c>
      <c r="E19" s="455"/>
      <c r="F19" s="115">
        <f t="shared" si="2"/>
        <v>0</v>
      </c>
      <c r="G19" s="342"/>
      <c r="H19" s="343"/>
      <c r="I19" s="346">
        <f t="shared" si="1"/>
        <v>0</v>
      </c>
    </row>
    <row r="20" spans="1:9" ht="15.75" x14ac:dyDescent="0.25">
      <c r="B20" s="98"/>
      <c r="C20" s="15"/>
      <c r="D20" s="76">
        <f t="shared" si="3"/>
        <v>0</v>
      </c>
      <c r="E20" s="455"/>
      <c r="F20" s="115">
        <f t="shared" si="2"/>
        <v>0</v>
      </c>
      <c r="G20" s="342"/>
      <c r="H20" s="343"/>
      <c r="I20" s="346">
        <f t="shared" si="1"/>
        <v>0</v>
      </c>
    </row>
    <row r="21" spans="1:9" ht="15.75" x14ac:dyDescent="0.25">
      <c r="B21" s="98"/>
      <c r="C21" s="15"/>
      <c r="D21" s="76">
        <f t="shared" si="3"/>
        <v>0</v>
      </c>
      <c r="E21" s="455"/>
      <c r="F21" s="115">
        <f t="shared" si="2"/>
        <v>0</v>
      </c>
      <c r="G21" s="342"/>
      <c r="H21" s="343"/>
      <c r="I21" s="346">
        <f t="shared" si="1"/>
        <v>0</v>
      </c>
    </row>
    <row r="22" spans="1:9" ht="15.75" x14ac:dyDescent="0.25">
      <c r="B22" s="98"/>
      <c r="C22" s="15"/>
      <c r="D22" s="76">
        <f t="shared" si="3"/>
        <v>0</v>
      </c>
      <c r="E22" s="455"/>
      <c r="F22" s="115">
        <f t="shared" si="2"/>
        <v>0</v>
      </c>
      <c r="G22" s="342"/>
      <c r="H22" s="343"/>
      <c r="I22" s="346">
        <f t="shared" si="1"/>
        <v>0</v>
      </c>
    </row>
    <row r="23" spans="1:9" ht="15.75" x14ac:dyDescent="0.25">
      <c r="B23" s="98"/>
      <c r="C23" s="15"/>
      <c r="D23" s="76">
        <f t="shared" si="3"/>
        <v>0</v>
      </c>
      <c r="E23" s="455"/>
      <c r="F23" s="115">
        <f t="shared" si="2"/>
        <v>0</v>
      </c>
      <c r="G23" s="342"/>
      <c r="H23" s="343"/>
      <c r="I23" s="346">
        <f t="shared" si="1"/>
        <v>0</v>
      </c>
    </row>
    <row r="24" spans="1:9" ht="15.75" x14ac:dyDescent="0.25">
      <c r="B24" s="98"/>
      <c r="C24" s="15"/>
      <c r="D24" s="76">
        <f t="shared" si="3"/>
        <v>0</v>
      </c>
      <c r="E24" s="455"/>
      <c r="F24" s="115">
        <f t="shared" si="2"/>
        <v>0</v>
      </c>
      <c r="G24" s="342"/>
      <c r="H24" s="343"/>
      <c r="I24" s="346">
        <f t="shared" si="1"/>
        <v>0</v>
      </c>
    </row>
    <row r="25" spans="1:9" ht="15.75" x14ac:dyDescent="0.25">
      <c r="B25" s="98"/>
      <c r="C25" s="15"/>
      <c r="D25" s="76">
        <f t="shared" si="3"/>
        <v>0</v>
      </c>
      <c r="E25" s="455"/>
      <c r="F25" s="115">
        <f t="shared" si="2"/>
        <v>0</v>
      </c>
      <c r="G25" s="342"/>
      <c r="H25" s="343"/>
      <c r="I25" s="346">
        <f t="shared" si="1"/>
        <v>0</v>
      </c>
    </row>
    <row r="26" spans="1:9" ht="15.75" x14ac:dyDescent="0.25">
      <c r="B26" s="98"/>
      <c r="C26" s="15"/>
      <c r="D26" s="76">
        <f t="shared" si="3"/>
        <v>0</v>
      </c>
      <c r="E26" s="455"/>
      <c r="F26" s="115">
        <f t="shared" si="2"/>
        <v>0</v>
      </c>
      <c r="G26" s="77"/>
      <c r="H26" s="78"/>
      <c r="I26" s="285">
        <f t="shared" si="1"/>
        <v>0</v>
      </c>
    </row>
    <row r="27" spans="1:9" ht="15.75" x14ac:dyDescent="0.25">
      <c r="B27" s="98"/>
      <c r="C27" s="15"/>
      <c r="D27" s="282">
        <f t="shared" si="3"/>
        <v>0</v>
      </c>
      <c r="E27" s="459"/>
      <c r="F27" s="365">
        <f t="shared" si="2"/>
        <v>0</v>
      </c>
      <c r="G27" s="206"/>
      <c r="H27" s="129"/>
      <c r="I27" s="285">
        <f t="shared" si="1"/>
        <v>0</v>
      </c>
    </row>
    <row r="28" spans="1:9" ht="15.75" x14ac:dyDescent="0.25">
      <c r="B28" s="98"/>
      <c r="C28" s="15"/>
      <c r="D28" s="282">
        <f t="shared" si="3"/>
        <v>0</v>
      </c>
      <c r="E28" s="459"/>
      <c r="F28" s="365">
        <f t="shared" si="2"/>
        <v>0</v>
      </c>
      <c r="G28" s="206"/>
      <c r="H28" s="129"/>
      <c r="I28" s="285">
        <f t="shared" si="1"/>
        <v>0</v>
      </c>
    </row>
    <row r="29" spans="1:9" ht="15.75" x14ac:dyDescent="0.25">
      <c r="A29" s="48"/>
      <c r="B29" s="98"/>
      <c r="C29" s="15"/>
      <c r="D29" s="282">
        <f t="shared" si="3"/>
        <v>0</v>
      </c>
      <c r="E29" s="459"/>
      <c r="F29" s="365">
        <f t="shared" si="2"/>
        <v>0</v>
      </c>
      <c r="G29" s="206"/>
      <c r="H29" s="129"/>
      <c r="I29" s="285">
        <f t="shared" si="1"/>
        <v>0</v>
      </c>
    </row>
    <row r="30" spans="1:9" ht="15.75" x14ac:dyDescent="0.25">
      <c r="A30" s="48"/>
      <c r="B30" s="98"/>
      <c r="C30" s="15"/>
      <c r="D30" s="282">
        <f t="shared" si="3"/>
        <v>0</v>
      </c>
      <c r="E30" s="459"/>
      <c r="F30" s="365">
        <f t="shared" si="2"/>
        <v>0</v>
      </c>
      <c r="G30" s="206"/>
      <c r="H30" s="129"/>
      <c r="I30" s="285">
        <f t="shared" si="1"/>
        <v>0</v>
      </c>
    </row>
    <row r="31" spans="1:9" ht="15.75" x14ac:dyDescent="0.25">
      <c r="A31" s="48"/>
      <c r="B31" s="98"/>
      <c r="C31" s="15"/>
      <c r="D31" s="282">
        <f t="shared" si="3"/>
        <v>0</v>
      </c>
      <c r="E31" s="459"/>
      <c r="F31" s="365">
        <f t="shared" si="2"/>
        <v>0</v>
      </c>
      <c r="G31" s="206"/>
      <c r="H31" s="129"/>
      <c r="I31" s="285">
        <f t="shared" si="1"/>
        <v>0</v>
      </c>
    </row>
    <row r="32" spans="1:9" ht="15.75" x14ac:dyDescent="0.25">
      <c r="A32" s="48"/>
      <c r="B32" s="98"/>
      <c r="C32" s="15"/>
      <c r="D32" s="282">
        <f t="shared" si="3"/>
        <v>0</v>
      </c>
      <c r="E32" s="459"/>
      <c r="F32" s="365">
        <f t="shared" si="2"/>
        <v>0</v>
      </c>
      <c r="G32" s="206"/>
      <c r="H32" s="129"/>
      <c r="I32" s="285">
        <f t="shared" si="1"/>
        <v>0</v>
      </c>
    </row>
    <row r="33" spans="1:9" ht="15.75" x14ac:dyDescent="0.25">
      <c r="A33" s="48"/>
      <c r="B33" s="98"/>
      <c r="C33" s="15"/>
      <c r="D33" s="282">
        <f t="shared" si="3"/>
        <v>0</v>
      </c>
      <c r="E33" s="459"/>
      <c r="F33" s="365">
        <f t="shared" si="2"/>
        <v>0</v>
      </c>
      <c r="G33" s="206"/>
      <c r="H33" s="129"/>
      <c r="I33" s="285">
        <f t="shared" si="1"/>
        <v>0</v>
      </c>
    </row>
    <row r="34" spans="1:9" ht="15.75" x14ac:dyDescent="0.25">
      <c r="A34" s="48"/>
      <c r="B34" s="98"/>
      <c r="C34" s="15"/>
      <c r="D34" s="282">
        <f t="shared" si="3"/>
        <v>0</v>
      </c>
      <c r="E34" s="459"/>
      <c r="F34" s="365">
        <f t="shared" si="2"/>
        <v>0</v>
      </c>
      <c r="G34" s="206"/>
      <c r="H34" s="129"/>
      <c r="I34" s="285">
        <f t="shared" si="1"/>
        <v>0</v>
      </c>
    </row>
    <row r="35" spans="1:9" ht="15.75" x14ac:dyDescent="0.25">
      <c r="A35" s="48"/>
      <c r="B35" s="98"/>
      <c r="C35" s="15"/>
      <c r="D35" s="76">
        <f t="shared" si="3"/>
        <v>0</v>
      </c>
      <c r="E35" s="455"/>
      <c r="F35" s="115">
        <f t="shared" si="2"/>
        <v>0</v>
      </c>
      <c r="G35" s="77"/>
      <c r="H35" s="78"/>
      <c r="I35" s="285">
        <f t="shared" si="1"/>
        <v>0</v>
      </c>
    </row>
    <row r="36" spans="1:9" ht="15.75" x14ac:dyDescent="0.25">
      <c r="A36" s="48"/>
      <c r="B36" s="98"/>
      <c r="C36" s="15"/>
      <c r="D36" s="76">
        <f t="shared" si="3"/>
        <v>0</v>
      </c>
      <c r="E36" s="455"/>
      <c r="F36" s="115">
        <f t="shared" si="2"/>
        <v>0</v>
      </c>
      <c r="G36" s="77"/>
      <c r="H36" s="78"/>
      <c r="I36" s="285">
        <f t="shared" si="1"/>
        <v>0</v>
      </c>
    </row>
    <row r="37" spans="1:9" ht="15.75" x14ac:dyDescent="0.25">
      <c r="A37" s="48"/>
      <c r="B37" s="98"/>
      <c r="C37" s="15"/>
      <c r="D37" s="76">
        <f t="shared" si="3"/>
        <v>0</v>
      </c>
      <c r="E37" s="455"/>
      <c r="F37" s="115">
        <f t="shared" si="2"/>
        <v>0</v>
      </c>
      <c r="G37" s="77"/>
      <c r="H37" s="78"/>
      <c r="I37" s="285">
        <f t="shared" si="1"/>
        <v>0</v>
      </c>
    </row>
    <row r="38" spans="1:9" ht="15.75" x14ac:dyDescent="0.25">
      <c r="A38" s="48"/>
      <c r="B38" s="98"/>
      <c r="C38" s="15"/>
      <c r="D38" s="76">
        <f t="shared" si="3"/>
        <v>0</v>
      </c>
      <c r="E38" s="455"/>
      <c r="F38" s="115">
        <f t="shared" si="2"/>
        <v>0</v>
      </c>
      <c r="G38" s="77"/>
      <c r="H38" s="78"/>
      <c r="I38" s="285">
        <f t="shared" si="1"/>
        <v>0</v>
      </c>
    </row>
    <row r="39" spans="1:9" ht="15.75" thickBot="1" x14ac:dyDescent="0.3">
      <c r="A39" s="133"/>
      <c r="B39" s="98"/>
      <c r="C39" s="38"/>
      <c r="D39" s="76">
        <f t="shared" si="3"/>
        <v>0</v>
      </c>
      <c r="E39" s="269"/>
      <c r="F39" s="270">
        <f t="shared" si="2"/>
        <v>0</v>
      </c>
      <c r="G39" s="155"/>
      <c r="H39" s="257"/>
      <c r="I39" s="286"/>
    </row>
    <row r="40" spans="1:9" ht="15.75" thickTop="1" x14ac:dyDescent="0.25">
      <c r="A40" s="48">
        <f>SUM(A29:A39)</f>
        <v>0</v>
      </c>
      <c r="C40" s="81">
        <f>SUM(C8:C39)</f>
        <v>0</v>
      </c>
      <c r="D40" s="115">
        <f>SUM(D8:D39)</f>
        <v>0</v>
      </c>
      <c r="E40" s="84"/>
      <c r="F40" s="115">
        <f>SUM(F8:F39)</f>
        <v>0</v>
      </c>
    </row>
    <row r="41" spans="1:9" ht="15.75" thickBot="1" x14ac:dyDescent="0.3">
      <c r="A41" s="48"/>
    </row>
    <row r="42" spans="1:9" x14ac:dyDescent="0.25">
      <c r="B42" s="5"/>
      <c r="D42" s="853" t="s">
        <v>21</v>
      </c>
      <c r="E42" s="854"/>
      <c r="F42" s="157">
        <f>E4+E5-F40+E6</f>
        <v>0</v>
      </c>
    </row>
    <row r="43" spans="1:9" ht="15.75" thickBot="1" x14ac:dyDescent="0.3">
      <c r="A43" s="137"/>
      <c r="D43" s="610" t="s">
        <v>4</v>
      </c>
      <c r="E43" s="611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57"/>
      <c r="B1" s="857"/>
      <c r="C1" s="857"/>
      <c r="D1" s="857"/>
      <c r="E1" s="857"/>
      <c r="F1" s="857"/>
      <c r="G1" s="8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305"/>
      <c r="B5" s="452"/>
      <c r="C5" s="310"/>
      <c r="D5" s="311"/>
      <c r="E5" s="700"/>
      <c r="F5" s="398"/>
      <c r="G5" s="354"/>
      <c r="H5" s="7">
        <f>E5-G5+E4+E6</f>
        <v>0</v>
      </c>
    </row>
    <row r="6" spans="1:9" ht="16.5" thickBot="1" x14ac:dyDescent="0.3">
      <c r="A6" s="303"/>
      <c r="B6" s="701"/>
      <c r="C6" s="702"/>
      <c r="D6" s="703"/>
      <c r="E6" s="448"/>
      <c r="F6" s="398"/>
      <c r="G6" s="303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20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20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20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20</v>
      </c>
      <c r="C11" s="15"/>
      <c r="D11" s="76">
        <f>C11*B11</f>
        <v>0</v>
      </c>
      <c r="E11" s="150"/>
      <c r="F11" s="353">
        <f t="shared" si="1"/>
        <v>0</v>
      </c>
      <c r="G11" s="342"/>
      <c r="H11" s="343"/>
      <c r="I11" s="339">
        <f t="shared" si="2"/>
        <v>0</v>
      </c>
    </row>
    <row r="12" spans="1:9" x14ac:dyDescent="0.25">
      <c r="B12" s="239">
        <v>20</v>
      </c>
      <c r="C12" s="15"/>
      <c r="D12" s="76">
        <f>C12*B12</f>
        <v>0</v>
      </c>
      <c r="E12" s="150"/>
      <c r="F12" s="353">
        <f t="shared" si="1"/>
        <v>0</v>
      </c>
      <c r="G12" s="342"/>
      <c r="H12" s="343"/>
      <c r="I12" s="339">
        <f t="shared" si="2"/>
        <v>0</v>
      </c>
    </row>
    <row r="13" spans="1:9" x14ac:dyDescent="0.25">
      <c r="A13" s="19"/>
      <c r="B13" s="239">
        <v>20</v>
      </c>
      <c r="C13" s="15"/>
      <c r="D13" s="76">
        <f t="shared" ref="D13:D27" si="3">C13*B13</f>
        <v>0</v>
      </c>
      <c r="E13" s="150"/>
      <c r="F13" s="353">
        <f t="shared" si="1"/>
        <v>0</v>
      </c>
      <c r="G13" s="342"/>
      <c r="H13" s="343"/>
      <c r="I13" s="339">
        <f t="shared" si="2"/>
        <v>0</v>
      </c>
    </row>
    <row r="14" spans="1:9" x14ac:dyDescent="0.25">
      <c r="A14" s="19"/>
      <c r="B14" s="239">
        <v>20</v>
      </c>
      <c r="C14" s="15"/>
      <c r="D14" s="76">
        <f t="shared" si="3"/>
        <v>0</v>
      </c>
      <c r="E14" s="150"/>
      <c r="F14" s="353">
        <f t="shared" si="1"/>
        <v>0</v>
      </c>
      <c r="G14" s="342"/>
      <c r="H14" s="343"/>
      <c r="I14" s="339">
        <f t="shared" si="2"/>
        <v>0</v>
      </c>
    </row>
    <row r="15" spans="1:9" x14ac:dyDescent="0.25">
      <c r="A15" s="19"/>
      <c r="B15" s="239">
        <v>20</v>
      </c>
      <c r="C15" s="15"/>
      <c r="D15" s="76">
        <f t="shared" si="3"/>
        <v>0</v>
      </c>
      <c r="E15" s="150"/>
      <c r="F15" s="353">
        <f t="shared" si="1"/>
        <v>0</v>
      </c>
      <c r="G15" s="342"/>
      <c r="H15" s="343"/>
      <c r="I15" s="339">
        <f t="shared" si="2"/>
        <v>0</v>
      </c>
    </row>
    <row r="16" spans="1:9" x14ac:dyDescent="0.25">
      <c r="A16" s="19"/>
      <c r="B16" s="239">
        <v>20</v>
      </c>
      <c r="C16" s="15"/>
      <c r="D16" s="76">
        <f t="shared" si="3"/>
        <v>0</v>
      </c>
      <c r="E16" s="150"/>
      <c r="F16" s="115">
        <f t="shared" si="1"/>
        <v>0</v>
      </c>
      <c r="G16" s="342"/>
      <c r="H16" s="343"/>
      <c r="I16" s="339">
        <f t="shared" si="2"/>
        <v>0</v>
      </c>
    </row>
    <row r="17" spans="1:9" x14ac:dyDescent="0.25">
      <c r="A17" s="19"/>
      <c r="B17" s="239">
        <v>20</v>
      </c>
      <c r="C17" s="15"/>
      <c r="D17" s="76">
        <f t="shared" si="3"/>
        <v>0</v>
      </c>
      <c r="E17" s="150"/>
      <c r="F17" s="115">
        <f t="shared" si="1"/>
        <v>0</v>
      </c>
      <c r="G17" s="342"/>
      <c r="H17" s="343"/>
      <c r="I17" s="339">
        <f t="shared" si="2"/>
        <v>0</v>
      </c>
    </row>
    <row r="18" spans="1:9" x14ac:dyDescent="0.25">
      <c r="A18" s="19"/>
      <c r="B18" s="239">
        <v>20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/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/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/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/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/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/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/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/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/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60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53" t="s">
        <v>21</v>
      </c>
      <c r="E31" s="854"/>
      <c r="F31" s="157">
        <f>E4+E5-F29+E6</f>
        <v>0</v>
      </c>
    </row>
    <row r="32" spans="1:9" ht="15.75" thickBot="1" x14ac:dyDescent="0.3">
      <c r="A32" s="137"/>
      <c r="D32" s="610" t="s">
        <v>4</v>
      </c>
      <c r="E32" s="611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RIBLETS DE CERDO        </vt:lpstr>
      <vt:lpstr>PULPAS DE PIERNA 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CABEZA DE LOMO     </vt:lpstr>
      <vt:lpstr>MENUDO EXCELL   I B P</vt:lpstr>
      <vt:lpstr>ESPALDILLA CARNERO Y CORDERO   </vt:lpstr>
      <vt:lpstr>SESOS MARQUETA        </vt:lpstr>
      <vt:lpstr>FILETE  TILAPIA   </vt:lpstr>
      <vt:lpstr>FILETE  B A S A     </vt:lpstr>
      <vt:lpstr>PAPA ONDULADA        </vt:lpstr>
      <vt:lpstr>CAÑA DE LOMO      </vt:lpstr>
      <vt:lpstr>TOCINO   NACIOANL    </vt:lpstr>
      <vt:lpstr>C H U L E T A  S      </vt:lpstr>
      <vt:lpstr>M A N I T A S    DE  CERDO</vt:lpstr>
      <vt:lpstr>HUESO    ESPINAZO   </vt:lpstr>
      <vt:lpstr>P A V O S           </vt:lpstr>
      <vt:lpstr>GRASA    </vt:lpstr>
      <vt:lpstr>H U E S O     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2020-05-12T17:31:44Z</cp:lastPrinted>
  <dcterms:created xsi:type="dcterms:W3CDTF">2008-07-31T16:59:13Z</dcterms:created>
  <dcterms:modified xsi:type="dcterms:W3CDTF">2020-07-02T21:11:39Z</dcterms:modified>
</cp:coreProperties>
</file>