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62CD46FC-ED75-4365-950F-CBA577F5F31F}" xr6:coauthVersionLast="45" xr6:coauthVersionMax="45" xr10:uidLastSave="{00000000-0000-0000-0000-000000000000}"/>
  <bookViews>
    <workbookView xWindow="-120" yWindow="-120" windowWidth="24240" windowHeight="13140" xr2:uid="{A10968E1-52C6-4273-89AC-BD62A545EBAA}"/>
  </bookViews>
  <sheets>
    <sheet name="CENTRAL   JUNIO   2020  " sheetId="1" r:id="rId1"/>
    <sheet name="SALIDAS MERCANCIA 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C40" i="1" l="1"/>
  <c r="N20" i="1"/>
  <c r="P20" i="1"/>
  <c r="Q20" i="1" s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4" i="1"/>
  <c r="P5" i="1"/>
  <c r="P6" i="1"/>
  <c r="P7" i="1"/>
  <c r="Q7" i="1" s="1"/>
  <c r="Q39" i="1" s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P33" i="1"/>
  <c r="P34" i="1"/>
  <c r="P35" i="1"/>
  <c r="P36" i="1"/>
  <c r="P4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8" i="1" l="1"/>
  <c r="M41" i="1" s="1"/>
  <c r="F40" i="1" l="1"/>
  <c r="I40" i="1"/>
  <c r="K45" i="1"/>
  <c r="E207" i="2" l="1"/>
  <c r="C207" i="2"/>
  <c r="D212" i="2" l="1"/>
  <c r="L63" i="1"/>
  <c r="L40" i="1"/>
  <c r="K42" i="1" s="1"/>
  <c r="F43" i="1" s="1"/>
  <c r="F45" i="1" l="1"/>
  <c r="F48" i="1" s="1"/>
  <c r="K44" i="1" s="1"/>
  <c r="K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A2A379F-11FB-466E-8CDE-AE62FB2F44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0E831D1-FF03-4631-922D-4A8E6BCE8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<sst xmlns="http://schemas.openxmlformats.org/spreadsheetml/2006/main" count="289" uniqueCount="244">
  <si>
    <t>INVENTARIO INICIAL</t>
  </si>
  <si>
    <t>GASTOS</t>
  </si>
  <si>
    <t>BANCO</t>
  </si>
  <si>
    <t>TARJETAS</t>
  </si>
  <si>
    <t xml:space="preserve"> </t>
  </si>
  <si>
    <t>TELMEX</t>
  </si>
  <si>
    <t xml:space="preserve">LUZ  </t>
  </si>
  <si>
    <t>RENTA</t>
  </si>
  <si>
    <t>NOMINA 23</t>
  </si>
  <si>
    <t>NOMINA 24</t>
  </si>
  <si>
    <t>NOMINA  25</t>
  </si>
  <si>
    <t>NOMINA 26</t>
  </si>
  <si>
    <t>NOMINA 27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</si>
  <si>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</si>
  <si>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</si>
  <si>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</si>
  <si>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</si>
  <si>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</si>
  <si>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</si>
  <si>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</si>
  <si>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</si>
  <si>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</si>
  <si>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INVENTARIO FINAL</t>
  </si>
  <si>
    <t xml:space="preserve">GANANCIA </t>
  </si>
  <si>
    <t xml:space="preserve">Sub Total 2 </t>
  </si>
  <si>
    <t>BALANCE    SUCURSAL      C E N T R A L         JUNIO        2 0 2 0</t>
  </si>
  <si>
    <t>RELACION SALIDAS OBRADOR-CENTRAL</t>
  </si>
  <si>
    <t>Fecha</t>
  </si>
  <si>
    <t># Nota</t>
  </si>
  <si>
    <t>Enviado</t>
  </si>
  <si>
    <t>Recivido</t>
  </si>
  <si>
    <t>,0441 E</t>
  </si>
  <si>
    <t>,0442 E</t>
  </si>
  <si>
    <t>,0443 E</t>
  </si>
  <si>
    <t>,0444 E</t>
  </si>
  <si>
    <t>,0445 E</t>
  </si>
  <si>
    <t>,0446 E</t>
  </si>
  <si>
    <t>,0447 E</t>
  </si>
  <si>
    <t>,0448 E</t>
  </si>
  <si>
    <t>,0449 E</t>
  </si>
  <si>
    <t>,0450 E</t>
  </si>
  <si>
    <t>,0451 E</t>
  </si>
  <si>
    <t>Cancelada</t>
  </si>
  <si>
    <t>,0452 E</t>
  </si>
  <si>
    <t>,0453 E</t>
  </si>
  <si>
    <t>,0454 E</t>
  </si>
  <si>
    <t>,0455 E</t>
  </si>
  <si>
    <t>,0456 E</t>
  </si>
  <si>
    <t>,0457 E</t>
  </si>
  <si>
    <t>,0458 E</t>
  </si>
  <si>
    <t>,0459 E</t>
  </si>
  <si>
    <t>,0460 E</t>
  </si>
  <si>
    <t>,0461 E</t>
  </si>
  <si>
    <t>,0462 E</t>
  </si>
  <si>
    <t>,0463 E</t>
  </si>
  <si>
    <t>,0464 E</t>
  </si>
  <si>
    <t>,0465 E</t>
  </si>
  <si>
    <t>,0466 E</t>
  </si>
  <si>
    <t>,0467 E</t>
  </si>
  <si>
    <t>,0468 E</t>
  </si>
  <si>
    <t>,0469 E</t>
  </si>
  <si>
    <t>,0470 E</t>
  </si>
  <si>
    <t>,0471 E</t>
  </si>
  <si>
    <t>,0472 E</t>
  </si>
  <si>
    <t>,0473 E</t>
  </si>
  <si>
    <t>,0474 E</t>
  </si>
  <si>
    <t>,0475 E</t>
  </si>
  <si>
    <t>,0476 E</t>
  </si>
  <si>
    <t>,0477 E</t>
  </si>
  <si>
    <t>,0478 E</t>
  </si>
  <si>
    <t>,0479 E</t>
  </si>
  <si>
    <t>,0480 E</t>
  </si>
  <si>
    <t>,0481 E</t>
  </si>
  <si>
    <t>,0482 E</t>
  </si>
  <si>
    <t>,0483 E</t>
  </si>
  <si>
    <t>,0484 E</t>
  </si>
  <si>
    <t>,0485 E</t>
  </si>
  <si>
    <t>,0486 E</t>
  </si>
  <si>
    <t>,0487 E</t>
  </si>
  <si>
    <t>,0488 E</t>
  </si>
  <si>
    <t>,0489 E</t>
  </si>
  <si>
    <t>,0490 E</t>
  </si>
  <si>
    <t>,0491 E</t>
  </si>
  <si>
    <t>,0492 E</t>
  </si>
  <si>
    <t>,0493 E</t>
  </si>
  <si>
    <t>,0494 E</t>
  </si>
  <si>
    <t>,0495 E</t>
  </si>
  <si>
    <t>,0496 E</t>
  </si>
  <si>
    <t>,0497 E</t>
  </si>
  <si>
    <t>,0498 E</t>
  </si>
  <si>
    <t>,0499 E</t>
  </si>
  <si>
    <t>,0500 E</t>
  </si>
  <si>
    <t>,0501 E</t>
  </si>
  <si>
    <t>,0502 E</t>
  </si>
  <si>
    <t>,0503 E</t>
  </si>
  <si>
    <t>,0504 E</t>
  </si>
  <si>
    <t>,0505 E</t>
  </si>
  <si>
    <t>,0506 E</t>
  </si>
  <si>
    <t>,0507 E</t>
  </si>
  <si>
    <t>,0508 E</t>
  </si>
  <si>
    <t>,0509 E</t>
  </si>
  <si>
    <t>,0510 E</t>
  </si>
  <si>
    <t>,0511 E</t>
  </si>
  <si>
    <t>,0512 E</t>
  </si>
  <si>
    <t>,0513 E</t>
  </si>
  <si>
    <t>,0514 E</t>
  </si>
  <si>
    <t>,0515 E</t>
  </si>
  <si>
    <t>,0516 E</t>
  </si>
  <si>
    <t>,0517 E</t>
  </si>
  <si>
    <t>,0518 E</t>
  </si>
  <si>
    <t>,0519 E</t>
  </si>
  <si>
    <t>,0520 E</t>
  </si>
  <si>
    <t>,0521 E</t>
  </si>
  <si>
    <t>,0522 E</t>
  </si>
  <si>
    <t>,0523 E</t>
  </si>
  <si>
    <t>,0524 E</t>
  </si>
  <si>
    <t>,0525 E</t>
  </si>
  <si>
    <t>,0526 E</t>
  </si>
  <si>
    <t xml:space="preserve">,0527 </t>
  </si>
  <si>
    <t>,0528 E</t>
  </si>
  <si>
    <t>,0529 E</t>
  </si>
  <si>
    <t>,0530 E</t>
  </si>
  <si>
    <t>,0531 E</t>
  </si>
  <si>
    <t>,0532 E</t>
  </si>
  <si>
    <t>,0533 E</t>
  </si>
  <si>
    <t>,0534 E</t>
  </si>
  <si>
    <t>,0535 E</t>
  </si>
  <si>
    <t>,0536 E</t>
  </si>
  <si>
    <t>,0537 E</t>
  </si>
  <si>
    <t>,0538 E</t>
  </si>
  <si>
    <t>,0539 E</t>
  </si>
  <si>
    <t>,0540 E</t>
  </si>
  <si>
    <t>,0541 E</t>
  </si>
  <si>
    <t>,0542 E</t>
  </si>
  <si>
    <t>,0543 E</t>
  </si>
  <si>
    <t>,0544 E</t>
  </si>
  <si>
    <t>,0545 E</t>
  </si>
  <si>
    <t>,0546 E</t>
  </si>
  <si>
    <t>,0547 E</t>
  </si>
  <si>
    <t>,0548 E</t>
  </si>
  <si>
    <t>,0549 E</t>
  </si>
  <si>
    <t>,0550 E</t>
  </si>
  <si>
    <t>,0551 E</t>
  </si>
  <si>
    <t>,0552 E</t>
  </si>
  <si>
    <t>,0553 E</t>
  </si>
  <si>
    <t>,0554 E</t>
  </si>
  <si>
    <t>,0555 E</t>
  </si>
  <si>
    <t>,0556 E</t>
  </si>
  <si>
    <t>,0557 E</t>
  </si>
  <si>
    <t>,0558 E</t>
  </si>
  <si>
    <t>,0559 E</t>
  </si>
  <si>
    <t>,0560 E</t>
  </si>
  <si>
    <t>,0561 E</t>
  </si>
  <si>
    <t>,0562 E</t>
  </si>
  <si>
    <t>,0563 E</t>
  </si>
  <si>
    <t>,0564 E</t>
  </si>
  <si>
    <t>,0565 E</t>
  </si>
  <si>
    <t>,0566 E</t>
  </si>
  <si>
    <t>,0567 E</t>
  </si>
  <si>
    <t>,0568 E</t>
  </si>
  <si>
    <t>,0569 E</t>
  </si>
  <si>
    <t>,0570 E</t>
  </si>
  <si>
    <t>,0571 E</t>
  </si>
  <si>
    <t>,0572 E</t>
  </si>
  <si>
    <t>,0573 E</t>
  </si>
  <si>
    <t>,0574 E</t>
  </si>
  <si>
    <t>,0575 E</t>
  </si>
  <si>
    <t>,0576 E</t>
  </si>
  <si>
    <t>,0577 E</t>
  </si>
  <si>
    <t>,0578 E</t>
  </si>
  <si>
    <t>,0579 E</t>
  </si>
  <si>
    <t>,0580 E</t>
  </si>
  <si>
    <t>,0581 E</t>
  </si>
  <si>
    <t>,0582 E</t>
  </si>
  <si>
    <t>,0583 E</t>
  </si>
  <si>
    <t>,0584 E</t>
  </si>
  <si>
    <t>,0585 E</t>
  </si>
  <si>
    <t>,0586 E</t>
  </si>
  <si>
    <t>,0587 E</t>
  </si>
  <si>
    <t>,0588 E</t>
  </si>
  <si>
    <t>,0589 E</t>
  </si>
  <si>
    <t>,0590 E</t>
  </si>
  <si>
    <t>,0591 E</t>
  </si>
  <si>
    <t>,0592 E</t>
  </si>
  <si>
    <t>,0593 E</t>
  </si>
  <si>
    <t>,0594 E</t>
  </si>
  <si>
    <t>,0595 E</t>
  </si>
  <si>
    <t>,0596 E</t>
  </si>
  <si>
    <t>,0597 E</t>
  </si>
  <si>
    <t>,0598 E</t>
  </si>
  <si>
    <t>,0599 E</t>
  </si>
  <si>
    <t>,0600 E</t>
  </si>
  <si>
    <t>,0601 E</t>
  </si>
  <si>
    <t>,0602 E</t>
  </si>
  <si>
    <t>,0603 E</t>
  </si>
  <si>
    <t>,0604 E</t>
  </si>
  <si>
    <t>,0605 E</t>
  </si>
  <si>
    <t>,0606 E</t>
  </si>
  <si>
    <t>,0607 E</t>
  </si>
  <si>
    <t>,0608 E</t>
  </si>
  <si>
    <t>,0609 E</t>
  </si>
  <si>
    <t>,0610 E</t>
  </si>
  <si>
    <t>,0611 E</t>
  </si>
  <si>
    <t>,0612 E</t>
  </si>
  <si>
    <t>,0613 E</t>
  </si>
  <si>
    <t>,0614 E</t>
  </si>
  <si>
    <t>,0615 E</t>
  </si>
  <si>
    <t>,0616 E</t>
  </si>
  <si>
    <t>,0617 E</t>
  </si>
  <si>
    <t>,0618 E</t>
  </si>
  <si>
    <t>,0619 E</t>
  </si>
  <si>
    <t>,0620 E</t>
  </si>
  <si>
    <t xml:space="preserve">,0621 </t>
  </si>
  <si>
    <t>,0622 E</t>
  </si>
  <si>
    <t>,0623 E</t>
  </si>
  <si>
    <t>,0624 E</t>
  </si>
  <si>
    <t>,0625 E</t>
  </si>
  <si>
    <t>,0626 E</t>
  </si>
  <si>
    <t>,0627 E</t>
  </si>
  <si>
    <t>,0628 E</t>
  </si>
  <si>
    <t>,0629 E</t>
  </si>
  <si>
    <t>,0630 E</t>
  </si>
  <si>
    <t>,0631 E</t>
  </si>
  <si>
    <t>,0632 E</t>
  </si>
  <si>
    <t>,0633 E</t>
  </si>
  <si>
    <t>,0634 E</t>
  </si>
  <si>
    <t>,0635 E</t>
  </si>
  <si>
    <t>,0636 E</t>
  </si>
  <si>
    <t>,0637 E</t>
  </si>
  <si>
    <t>,0638 E</t>
  </si>
  <si>
    <t>,0639 E</t>
  </si>
  <si>
    <t>,0640 E</t>
  </si>
  <si>
    <t>,0641 E</t>
  </si>
  <si>
    <t>,0642 E</t>
  </si>
  <si>
    <t>,0643 E</t>
  </si>
  <si>
    <t>,0644 E</t>
  </si>
  <si>
    <t>,0645 E</t>
  </si>
  <si>
    <t>,0646 E</t>
  </si>
  <si>
    <t>,0647 E</t>
  </si>
  <si>
    <t>,0648 E</t>
  </si>
  <si>
    <t>Compras</t>
  </si>
  <si>
    <t xml:space="preserve">V E N T A S </t>
  </si>
  <si>
    <t>ganchos</t>
  </si>
  <si>
    <t>S 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</si>
</sst>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6600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4">
    <xf numFmtId="0" fontId="0" fillId="0" borderId="0" xfId="0"/>
    <xf numFmtId="164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1" applyFill="1"/>
    <xf numFmtId="44" fontId="3" fillId="0" borderId="0" xfId="1" applyFont="1"/>
    <xf numFmtId="44" fontId="3" fillId="0" borderId="0" xfId="1" applyFont="1" applyFill="1"/>
    <xf numFmtId="44" fontId="0" fillId="0" borderId="0" xfId="1" applyFont="1"/>
    <xf numFmtId="44" fontId="1" fillId="0" borderId="0" xfId="1"/>
    <xf numFmtId="0" fontId="8" fillId="0" borderId="2" xfId="0" applyFont="1" applyBorder="1"/>
    <xf numFmtId="0" fontId="11" fillId="0" borderId="4" xfId="0" applyFont="1" applyBorder="1"/>
    <xf numFmtId="44" fontId="3" fillId="0" borderId="0" xfId="1" applyFont="1" applyFill="1" applyBorder="1" applyAlignment="1">
      <alignment horizontal="center"/>
    </xf>
    <xf numFmtId="44" fontId="3" fillId="0" borderId="0" xfId="1" applyFont="1" applyFill="1" applyAlignment="1">
      <alignment horizontal="center"/>
    </xf>
    <xf numFmtId="16" fontId="0" fillId="0" borderId="0" xfId="0" applyNumberFormat="1"/>
    <xf numFmtId="164" fontId="3" fillId="0" borderId="9" xfId="0" applyNumberFormat="1" applyFont="1" applyBorder="1" applyAlignment="1">
      <alignment horizontal="center"/>
    </xf>
    <xf numFmtId="44" fontId="3" fillId="0" borderId="10" xfId="1" applyFont="1" applyFill="1" applyBorder="1"/>
    <xf numFmtId="166" fontId="13" fillId="0" borderId="5" xfId="0" applyNumberFormat="1" applyFont="1" applyBorder="1" applyAlignment="1">
      <alignment horizontal="left"/>
    </xf>
    <xf numFmtId="15" fontId="3" fillId="0" borderId="11" xfId="0" applyNumberFormat="1" applyFont="1" applyBorder="1"/>
    <xf numFmtId="44" fontId="3" fillId="0" borderId="12" xfId="1" applyFont="1" applyFill="1" applyBorder="1"/>
    <xf numFmtId="15" fontId="3" fillId="0" borderId="13" xfId="0" applyNumberFormat="1" applyFont="1" applyBorder="1"/>
    <xf numFmtId="165" fontId="1" fillId="0" borderId="0" xfId="1" applyNumberFormat="1"/>
    <xf numFmtId="44" fontId="3" fillId="0" borderId="14" xfId="1" applyFont="1" applyFill="1" applyBorder="1"/>
    <xf numFmtId="44" fontId="3" fillId="0" borderId="15" xfId="1" applyFont="1" applyFill="1" applyBorder="1"/>
    <xf numFmtId="44" fontId="3" fillId="0" borderId="0" xfId="1" applyFont="1" applyFill="1" applyBorder="1"/>
    <xf numFmtId="166" fontId="14" fillId="0" borderId="5" xfId="0" applyNumberFormat="1" applyFont="1" applyBorder="1"/>
    <xf numFmtId="44" fontId="3" fillId="0" borderId="16" xfId="1" applyFont="1" applyFill="1" applyBorder="1"/>
    <xf numFmtId="165" fontId="15" fillId="0" borderId="0" xfId="1" applyNumberFormat="1" applyFont="1" applyFill="1" applyAlignment="1">
      <alignment horizontal="center"/>
    </xf>
    <xf numFmtId="166" fontId="3" fillId="0" borderId="18" xfId="0" applyNumberFormat="1" applyFont="1" applyBorder="1"/>
    <xf numFmtId="44" fontId="16" fillId="0" borderId="0" xfId="1" applyFont="1" applyFill="1" applyBorder="1" applyAlignment="1">
      <alignment horizontal="right"/>
    </xf>
    <xf numFmtId="166" fontId="17" fillId="0" borderId="5" xfId="0" applyNumberFormat="1" applyFont="1" applyBorder="1"/>
    <xf numFmtId="166" fontId="3" fillId="0" borderId="0" xfId="0" applyNumberFormat="1" applyFont="1"/>
    <xf numFmtId="44" fontId="3" fillId="0" borderId="0" xfId="1" applyFont="1" applyFill="1" applyBorder="1" applyAlignment="1">
      <alignment horizontal="right"/>
    </xf>
    <xf numFmtId="166" fontId="13" fillId="0" borderId="5" xfId="0" applyNumberFormat="1" applyFont="1" applyBorder="1"/>
    <xf numFmtId="0" fontId="3" fillId="0" borderId="17" xfId="0" applyFont="1" applyBorder="1"/>
    <xf numFmtId="165" fontId="3" fillId="0" borderId="19" xfId="0" applyNumberFormat="1" applyFont="1" applyBorder="1" applyAlignment="1">
      <alignment horizontal="left"/>
    </xf>
    <xf numFmtId="44" fontId="3" fillId="0" borderId="18" xfId="1" applyFont="1" applyFill="1" applyBorder="1" applyAlignment="1">
      <alignment horizontal="right"/>
    </xf>
    <xf numFmtId="44" fontId="3" fillId="0" borderId="18" xfId="1" applyFont="1" applyFill="1" applyBorder="1"/>
    <xf numFmtId="44" fontId="19" fillId="0" borderId="0" xfId="1" applyFont="1" applyFill="1" applyBorder="1" applyAlignment="1">
      <alignment horizontal="center"/>
    </xf>
    <xf numFmtId="165" fontId="15" fillId="0" borderId="0" xfId="1" applyNumberFormat="1" applyFont="1" applyAlignment="1">
      <alignment horizontal="center"/>
    </xf>
    <xf numFmtId="16" fontId="3" fillId="0" borderId="19" xfId="0" applyNumberFormat="1" applyFont="1" applyBorder="1"/>
    <xf numFmtId="0" fontId="3" fillId="0" borderId="20" xfId="0" applyFont="1" applyBorder="1"/>
    <xf numFmtId="44" fontId="3" fillId="0" borderId="21" xfId="1" applyFont="1" applyFill="1" applyBorder="1"/>
    <xf numFmtId="165" fontId="3" fillId="0" borderId="0" xfId="1" applyNumberFormat="1" applyFont="1" applyAlignment="1">
      <alignment horizontal="center"/>
    </xf>
    <xf numFmtId="0" fontId="3" fillId="0" borderId="0" xfId="0" applyFont="1"/>
    <xf numFmtId="44" fontId="3" fillId="0" borderId="21" xfId="1" applyFont="1" applyFill="1" applyBorder="1" applyAlignment="1">
      <alignment horizontal="right"/>
    </xf>
    <xf numFmtId="165" fontId="15" fillId="0" borderId="13" xfId="1" applyNumberFormat="1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44" fontId="15" fillId="0" borderId="18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44" fontId="15" fillId="0" borderId="22" xfId="1" applyFont="1" applyBorder="1" applyAlignment="1">
      <alignment horizontal="right"/>
    </xf>
    <xf numFmtId="165" fontId="17" fillId="0" borderId="13" xfId="1" applyNumberFormat="1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44" fontId="15" fillId="0" borderId="17" xfId="1" applyFont="1" applyFill="1" applyBorder="1" applyAlignment="1">
      <alignment horizontal="right"/>
    </xf>
    <xf numFmtId="0" fontId="17" fillId="0" borderId="19" xfId="0" applyFont="1" applyBorder="1" applyAlignment="1">
      <alignment horizontal="left"/>
    </xf>
    <xf numFmtId="165" fontId="17" fillId="0" borderId="17" xfId="1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left"/>
    </xf>
    <xf numFmtId="166" fontId="21" fillId="0" borderId="5" xfId="0" applyNumberFormat="1" applyFont="1" applyBorder="1"/>
    <xf numFmtId="166" fontId="14" fillId="0" borderId="23" xfId="0" applyNumberFormat="1" applyFont="1" applyBorder="1"/>
    <xf numFmtId="44" fontId="3" fillId="0" borderId="24" xfId="1" applyFont="1" applyFill="1" applyBorder="1"/>
    <xf numFmtId="16" fontId="15" fillId="0" borderId="25" xfId="0" applyNumberFormat="1" applyFont="1" applyBorder="1" applyAlignment="1">
      <alignment horizontal="left"/>
    </xf>
    <xf numFmtId="44" fontId="15" fillId="0" borderId="0" xfId="1" applyFont="1" applyFill="1" applyBorder="1"/>
    <xf numFmtId="44" fontId="3" fillId="0" borderId="26" xfId="1" applyFont="1" applyFill="1" applyBorder="1"/>
    <xf numFmtId="44" fontId="3" fillId="0" borderId="27" xfId="1" applyFont="1" applyFill="1" applyBorder="1"/>
    <xf numFmtId="166" fontId="13" fillId="0" borderId="23" xfId="0" applyNumberFormat="1" applyFont="1" applyBorder="1"/>
    <xf numFmtId="44" fontId="3" fillId="0" borderId="17" xfId="1" applyFont="1" applyFill="1" applyBorder="1"/>
    <xf numFmtId="166" fontId="17" fillId="0" borderId="23" xfId="0" applyNumberFormat="1" applyFont="1" applyBorder="1"/>
    <xf numFmtId="166" fontId="15" fillId="0" borderId="17" xfId="0" applyNumberFormat="1" applyFont="1" applyBorder="1"/>
    <xf numFmtId="166" fontId="15" fillId="0" borderId="23" xfId="0" applyNumberFormat="1" applyFont="1" applyBorder="1"/>
    <xf numFmtId="44" fontId="3" fillId="0" borderId="28" xfId="1" applyFont="1" applyFill="1" applyBorder="1"/>
    <xf numFmtId="44" fontId="3" fillId="0" borderId="30" xfId="1" applyFont="1" applyFill="1" applyBorder="1"/>
    <xf numFmtId="166" fontId="15" fillId="0" borderId="0" xfId="0" applyNumberFormat="1" applyFont="1"/>
    <xf numFmtId="44" fontId="3" fillId="0" borderId="1" xfId="1" applyFont="1" applyFill="1" applyBorder="1"/>
    <xf numFmtId="164" fontId="15" fillId="0" borderId="31" xfId="0" applyNumberFormat="1" applyFont="1" applyBorder="1" applyAlignment="1">
      <alignment horizontal="center"/>
    </xf>
    <xf numFmtId="44" fontId="10" fillId="0" borderId="32" xfId="1" applyFont="1" applyBorder="1"/>
    <xf numFmtId="0" fontId="0" fillId="0" borderId="33" xfId="0" applyBorder="1"/>
    <xf numFmtId="0" fontId="16" fillId="0" borderId="33" xfId="0" applyFont="1" applyBorder="1" applyAlignment="1">
      <alignment horizontal="center"/>
    </xf>
    <xf numFmtId="44" fontId="22" fillId="0" borderId="33" xfId="1" applyFont="1" applyBorder="1"/>
    <xf numFmtId="0" fontId="3" fillId="0" borderId="33" xfId="0" applyFont="1" applyBorder="1" applyAlignment="1">
      <alignment horizontal="center"/>
    </xf>
    <xf numFmtId="44" fontId="3" fillId="0" borderId="34" xfId="1" applyFont="1" applyBorder="1"/>
    <xf numFmtId="165" fontId="3" fillId="0" borderId="0" xfId="1" applyNumberFormat="1" applyFont="1" applyBorder="1"/>
    <xf numFmtId="166" fontId="3" fillId="0" borderId="35" xfId="0" applyNumberFormat="1" applyFont="1" applyBorder="1" applyAlignment="1">
      <alignment horizontal="center"/>
    </xf>
    <xf numFmtId="166" fontId="7" fillId="0" borderId="36" xfId="0" applyNumberFormat="1" applyFont="1" applyBorder="1"/>
    <xf numFmtId="44" fontId="16" fillId="0" borderId="0" xfId="1" applyFont="1" applyFill="1" applyAlignment="1">
      <alignment horizontal="right"/>
    </xf>
    <xf numFmtId="167" fontId="23" fillId="0" borderId="0" xfId="1" applyNumberFormat="1" applyFont="1" applyFill="1" applyBorder="1" applyAlignment="1">
      <alignment horizontal="right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/>
    </xf>
    <xf numFmtId="44" fontId="7" fillId="0" borderId="17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7" fillId="0" borderId="0" xfId="1" applyFont="1"/>
    <xf numFmtId="0" fontId="3" fillId="0" borderId="18" xfId="0" applyFont="1" applyBorder="1" applyAlignment="1">
      <alignment horizontal="left"/>
    </xf>
    <xf numFmtId="165" fontId="7" fillId="0" borderId="39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44" fontId="7" fillId="0" borderId="17" xfId="1" applyFont="1" applyFill="1" applyBorder="1"/>
    <xf numFmtId="44" fontId="27" fillId="0" borderId="1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5" fillId="0" borderId="0" xfId="0" applyFont="1"/>
    <xf numFmtId="44" fontId="29" fillId="0" borderId="0" xfId="1" applyFont="1"/>
    <xf numFmtId="165" fontId="3" fillId="0" borderId="0" xfId="0" applyNumberFormat="1" applyFont="1" applyAlignment="1">
      <alignment horizontal="center"/>
    </xf>
    <xf numFmtId="44" fontId="6" fillId="0" borderId="0" xfId="1" applyFont="1"/>
    <xf numFmtId="44" fontId="5" fillId="0" borderId="0" xfId="1" applyFont="1"/>
    <xf numFmtId="165" fontId="0" fillId="0" borderId="0" xfId="0" applyNumberFormat="1"/>
    <xf numFmtId="44" fontId="1" fillId="0" borderId="0" xfId="1" applyBorder="1"/>
    <xf numFmtId="0" fontId="3" fillId="0" borderId="0" xfId="0" applyFont="1" applyFill="1"/>
    <xf numFmtId="44" fontId="3" fillId="0" borderId="0" xfId="1" applyFont="1" applyBorder="1"/>
    <xf numFmtId="167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0" xfId="0" applyFont="1" applyBorder="1"/>
    <xf numFmtId="44" fontId="3" fillId="0" borderId="0" xfId="0" applyNumberFormat="1" applyFont="1" applyBorder="1"/>
    <xf numFmtId="0" fontId="3" fillId="0" borderId="0" xfId="0" applyFont="1" applyFill="1" applyBorder="1"/>
    <xf numFmtId="164" fontId="3" fillId="0" borderId="9" xfId="0" applyNumberFormat="1" applyFont="1" applyFill="1" applyBorder="1" applyAlignment="1">
      <alignment horizontal="center"/>
    </xf>
    <xf numFmtId="166" fontId="17" fillId="0" borderId="5" xfId="0" applyNumberFormat="1" applyFont="1" applyFill="1" applyBorder="1"/>
    <xf numFmtId="15" fontId="3" fillId="0" borderId="11" xfId="0" applyNumberFormat="1" applyFont="1" applyFill="1" applyBorder="1"/>
    <xf numFmtId="166" fontId="13" fillId="0" borderId="5" xfId="0" applyNumberFormat="1" applyFont="1" applyFill="1" applyBorder="1"/>
    <xf numFmtId="166" fontId="15" fillId="0" borderId="5" xfId="0" applyNumberFormat="1" applyFont="1" applyFill="1" applyBorder="1"/>
    <xf numFmtId="166" fontId="14" fillId="0" borderId="5" xfId="0" applyNumberFormat="1" applyFont="1" applyFill="1" applyBorder="1"/>
    <xf numFmtId="0" fontId="8" fillId="0" borderId="0" xfId="0" applyFont="1" applyBorder="1"/>
    <xf numFmtId="0" fontId="11" fillId="0" borderId="0" xfId="0" applyFont="1" applyBorder="1"/>
    <xf numFmtId="0" fontId="0" fillId="0" borderId="4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/>
    <xf numFmtId="166" fontId="2" fillId="0" borderId="17" xfId="0" applyNumberFormat="1" applyFont="1" applyBorder="1" applyAlignment="1">
      <alignment horizontal="center"/>
    </xf>
    <xf numFmtId="166" fontId="2" fillId="0" borderId="17" xfId="0" applyNumberFormat="1" applyFont="1" applyBorder="1"/>
    <xf numFmtId="166" fontId="0" fillId="0" borderId="25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6" borderId="8" xfId="0" applyNumberFormat="1" applyFill="1" applyBorder="1" applyAlignment="1">
      <alignment horizontal="center"/>
    </xf>
    <xf numFmtId="16" fontId="0" fillId="0" borderId="48" xfId="0" applyNumberFormat="1" applyBorder="1" applyAlignment="1">
      <alignment horizontal="center"/>
    </xf>
    <xf numFmtId="16" fontId="32" fillId="0" borderId="17" xfId="0" applyNumberFormat="1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44" fontId="3" fillId="0" borderId="49" xfId="1" applyFont="1" applyFill="1" applyBorder="1"/>
    <xf numFmtId="165" fontId="7" fillId="0" borderId="5" xfId="0" applyNumberFormat="1" applyFont="1" applyFill="1" applyBorder="1" applyAlignment="1">
      <alignment horizontal="left"/>
    </xf>
    <xf numFmtId="44" fontId="12" fillId="3" borderId="40" xfId="1" applyFont="1" applyFill="1" applyBorder="1" applyAlignment="1">
      <alignment horizontal="center"/>
    </xf>
    <xf numFmtId="44" fontId="3" fillId="0" borderId="50" xfId="1" applyFont="1" applyFill="1" applyBorder="1"/>
    <xf numFmtId="44" fontId="7" fillId="0" borderId="37" xfId="1" applyFont="1" applyFill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44" fontId="10" fillId="0" borderId="51" xfId="1" applyFont="1" applyBorder="1"/>
    <xf numFmtId="164" fontId="3" fillId="0" borderId="52" xfId="0" applyNumberFormat="1" applyFont="1" applyBorder="1" applyAlignment="1">
      <alignment horizontal="center"/>
    </xf>
    <xf numFmtId="44" fontId="7" fillId="0" borderId="42" xfId="1" applyFont="1" applyBorder="1"/>
    <xf numFmtId="15" fontId="3" fillId="0" borderId="55" xfId="0" applyNumberFormat="1" applyFont="1" applyBorder="1"/>
    <xf numFmtId="44" fontId="7" fillId="0" borderId="42" xfId="1" applyFont="1" applyBorder="1" applyAlignment="1">
      <alignment horizontal="center"/>
    </xf>
    <xf numFmtId="165" fontId="7" fillId="0" borderId="56" xfId="0" applyNumberFormat="1" applyFont="1" applyFill="1" applyBorder="1" applyAlignment="1">
      <alignment horizontal="left"/>
    </xf>
    <xf numFmtId="0" fontId="0" fillId="0" borderId="0" xfId="0" applyBorder="1"/>
    <xf numFmtId="44" fontId="3" fillId="0" borderId="57" xfId="1" applyFont="1" applyBorder="1" applyAlignment="1">
      <alignment horizontal="center"/>
    </xf>
    <xf numFmtId="44" fontId="3" fillId="0" borderId="2" xfId="1" applyFont="1" applyFill="1" applyBorder="1"/>
    <xf numFmtId="44" fontId="3" fillId="0" borderId="58" xfId="1" applyFont="1" applyFill="1" applyBorder="1"/>
    <xf numFmtId="165" fontId="11" fillId="0" borderId="51" xfId="0" applyNumberFormat="1" applyFont="1" applyBorder="1"/>
    <xf numFmtId="165" fontId="11" fillId="0" borderId="13" xfId="0" applyNumberFormat="1" applyFont="1" applyBorder="1"/>
    <xf numFmtId="165" fontId="3" fillId="0" borderId="39" xfId="0" applyNumberFormat="1" applyFont="1" applyBorder="1" applyAlignment="1">
      <alignment horizontal="left"/>
    </xf>
    <xf numFmtId="16" fontId="18" fillId="0" borderId="39" xfId="0" applyNumberFormat="1" applyFont="1" applyBorder="1"/>
    <xf numFmtId="44" fontId="7" fillId="0" borderId="59" xfId="1" applyFont="1" applyBorder="1"/>
    <xf numFmtId="44" fontId="3" fillId="0" borderId="59" xfId="1" applyFont="1" applyFill="1" applyBorder="1"/>
    <xf numFmtId="165" fontId="10" fillId="0" borderId="59" xfId="1" applyNumberFormat="1" applyFont="1" applyFill="1" applyBorder="1"/>
    <xf numFmtId="165" fontId="17" fillId="0" borderId="59" xfId="1" applyNumberFormat="1" applyFont="1" applyFill="1" applyBorder="1" applyAlignment="1">
      <alignment horizontal="center"/>
    </xf>
    <xf numFmtId="0" fontId="6" fillId="0" borderId="0" xfId="0" applyFont="1" applyBorder="1" applyAlignment="1"/>
    <xf numFmtId="44" fontId="3" fillId="0" borderId="17" xfId="1" applyFont="1" applyFill="1" applyBorder="1" applyAlignment="1">
      <alignment horizontal="right"/>
    </xf>
    <xf numFmtId="165" fontId="15" fillId="0" borderId="17" xfId="1" applyNumberFormat="1" applyFont="1" applyFill="1" applyBorder="1" applyAlignment="1">
      <alignment horizontal="center"/>
    </xf>
    <xf numFmtId="166" fontId="3" fillId="0" borderId="17" xfId="0" applyNumberFormat="1" applyFont="1" applyBorder="1"/>
    <xf numFmtId="0" fontId="3" fillId="0" borderId="17" xfId="0" applyFont="1" applyBorder="1" applyAlignment="1">
      <alignment horizontal="left"/>
    </xf>
    <xf numFmtId="166" fontId="3" fillId="0" borderId="18" xfId="0" applyNumberFormat="1" applyFont="1" applyFill="1" applyBorder="1"/>
    <xf numFmtId="44" fontId="3" fillId="0" borderId="60" xfId="1" applyFont="1" applyFill="1" applyBorder="1"/>
    <xf numFmtId="44" fontId="3" fillId="0" borderId="61" xfId="1" applyFont="1" applyFill="1" applyBorder="1"/>
    <xf numFmtId="0" fontId="11" fillId="0" borderId="62" xfId="0" applyFont="1" applyBorder="1"/>
    <xf numFmtId="0" fontId="11" fillId="0" borderId="63" xfId="0" applyFont="1" applyBorder="1"/>
    <xf numFmtId="0" fontId="0" fillId="0" borderId="9" xfId="0" applyBorder="1"/>
    <xf numFmtId="0" fontId="0" fillId="0" borderId="64" xfId="0" applyBorder="1"/>
    <xf numFmtId="0" fontId="7" fillId="0" borderId="19" xfId="0" applyFont="1" applyFill="1" applyBorder="1" applyAlignment="1">
      <alignment horizontal="center"/>
    </xf>
    <xf numFmtId="166" fontId="3" fillId="0" borderId="65" xfId="0" applyNumberFormat="1" applyFont="1" applyFill="1" applyBorder="1"/>
    <xf numFmtId="0" fontId="3" fillId="0" borderId="9" xfId="0" applyFont="1" applyFill="1" applyBorder="1"/>
    <xf numFmtId="166" fontId="3" fillId="0" borderId="64" xfId="0" applyNumberFormat="1" applyFont="1" applyFill="1" applyBorder="1"/>
    <xf numFmtId="0" fontId="3" fillId="0" borderId="19" xfId="0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17" xfId="1" applyNumberFormat="1" applyFont="1" applyFill="1" applyBorder="1" applyAlignment="1">
      <alignment horizontal="center"/>
    </xf>
    <xf numFmtId="44" fontId="0" fillId="0" borderId="47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29" xfId="1" applyFont="1" applyFill="1" applyBorder="1" applyAlignment="1">
      <alignment horizontal="center"/>
    </xf>
    <xf numFmtId="44" fontId="2" fillId="0" borderId="17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8" xfId="1" applyFont="1" applyBorder="1"/>
    <xf numFmtId="44" fontId="32" fillId="0" borderId="17" xfId="1" applyFon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0" fillId="0" borderId="0" xfId="0" applyNumberFormat="1"/>
    <xf numFmtId="168" fontId="26" fillId="0" borderId="18" xfId="1" applyNumberFormat="1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15" fillId="0" borderId="59" xfId="1" applyNumberFormat="1" applyFont="1" applyFill="1" applyBorder="1" applyAlignment="1">
      <alignment horizontal="left"/>
    </xf>
    <xf numFmtId="44" fontId="3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0" borderId="37" xfId="1" applyFont="1" applyFill="1" applyBorder="1" applyAlignment="1">
      <alignment horizontal="center"/>
    </xf>
    <xf numFmtId="44" fontId="17" fillId="0" borderId="17" xfId="1" applyFont="1" applyFill="1" applyBorder="1" applyAlignment="1">
      <alignment horizontal="right"/>
    </xf>
    <xf numFmtId="44" fontId="9" fillId="0" borderId="0" xfId="0" applyNumberFormat="1" applyFont="1"/>
    <xf numFmtId="44" fontId="11" fillId="0" borderId="18" xfId="1" applyFont="1" applyBorder="1" applyAlignment="1">
      <alignment horizontal="center"/>
    </xf>
    <xf numFmtId="44" fontId="11" fillId="0" borderId="39" xfId="1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6" fillId="5" borderId="6" xfId="1" applyFont="1" applyFill="1" applyBorder="1" applyAlignment="1">
      <alignment horizontal="center"/>
    </xf>
    <xf numFmtId="44" fontId="6" fillId="5" borderId="41" xfId="1" applyFont="1" applyFill="1" applyBorder="1" applyAlignment="1">
      <alignment horizontal="center"/>
    </xf>
    <xf numFmtId="166" fontId="6" fillId="5" borderId="41" xfId="1" applyNumberFormat="1" applyFont="1" applyFill="1" applyBorder="1" applyAlignment="1">
      <alignment horizontal="center"/>
    </xf>
    <xf numFmtId="166" fontId="6" fillId="5" borderId="7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6" fontId="10" fillId="0" borderId="1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44" fontId="10" fillId="0" borderId="18" xfId="1" applyFont="1" applyBorder="1" applyAlignment="1">
      <alignment horizontal="center" vertical="center" wrapText="1"/>
    </xf>
    <xf numFmtId="44" fontId="10" fillId="0" borderId="38" xfId="1" applyFont="1" applyBorder="1" applyAlignment="1">
      <alignment horizontal="center" vertical="center" wrapText="1"/>
    </xf>
    <xf numFmtId="44" fontId="6" fillId="0" borderId="38" xfId="1" applyFont="1" applyBorder="1" applyAlignment="1">
      <alignment horizontal="center"/>
    </xf>
    <xf numFmtId="44" fontId="6" fillId="0" borderId="39" xfId="1" applyFont="1" applyBorder="1" applyAlignment="1">
      <alignment horizontal="center"/>
    </xf>
    <xf numFmtId="0" fontId="4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7" fontId="6" fillId="2" borderId="2" xfId="1" applyNumberFormat="1" applyFont="1" applyFill="1" applyBorder="1" applyAlignment="1">
      <alignment horizontal="center" vertical="center" wrapText="1"/>
    </xf>
    <xf numFmtId="167" fontId="6" fillId="2" borderId="37" xfId="1" applyNumberFormat="1" applyFont="1" applyFill="1" applyBorder="1" applyAlignment="1">
      <alignment horizontal="center" vertical="center" wrapText="1"/>
    </xf>
    <xf numFmtId="44" fontId="12" fillId="0" borderId="53" xfId="1" applyFont="1" applyBorder="1" applyAlignment="1">
      <alignment horizontal="center"/>
    </xf>
    <xf numFmtId="44" fontId="12" fillId="0" borderId="54" xfId="1" applyFont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65" fontId="3" fillId="0" borderId="0" xfId="1" applyNumberFormat="1" applyFont="1" applyAlignment="1">
      <alignment horizontal="left"/>
    </xf>
    <xf numFmtId="44" fontId="6" fillId="3" borderId="8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B8C8B28-04A9-4783-9467-83204D086B26}"/>
            </a:ext>
          </a:extLst>
        </xdr:cNvPr>
        <xdr:cNvCxnSpPr/>
      </xdr:nvCxnSpPr>
      <xdr:spPr>
        <a:xfrm>
          <a:off x="5124450" y="8648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F3100857-DE87-4AC4-99FD-CFEC2209B6E4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73AC86-8898-4221-90B9-B09391B4F5EE}"/>
            </a:ext>
          </a:extLst>
        </xdr:cNvPr>
        <xdr:cNvCxnSpPr/>
      </xdr:nvCxnSpPr>
      <xdr:spPr>
        <a:xfrm>
          <a:off x="5019675" y="8543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E1096DD-EE78-41C4-BA6C-B6036FECB808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FDA469-6FFC-4B39-87C6-E70D9C6333A8}"/>
            </a:ext>
          </a:extLst>
        </xdr:cNvPr>
        <xdr:cNvCxnSpPr/>
      </xdr:nvCxnSpPr>
      <xdr:spPr>
        <a:xfrm>
          <a:off x="2181225" y="8524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695323</xdr:colOff>
      <xdr:row>38</xdr:row>
      <xdr:rowOff>19050</xdr:rowOff>
    </xdr:from>
    <xdr:to>
      <xdr:col>13</xdr:col>
      <xdr:colOff>419099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32AA8CA-B166-411B-B83E-C31E4193C2F8}"/>
            </a:ext>
          </a:extLst>
        </xdr:cNvPr>
        <xdr:cNvSpPr/>
      </xdr:nvSpPr>
      <xdr:spPr>
        <a:xfrm rot="5400000">
          <a:off x="10039347" y="7648576"/>
          <a:ext cx="342903" cy="93345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43</xdr:row>
      <xdr:rowOff>95251</xdr:rowOff>
    </xdr:from>
    <xdr:to>
      <xdr:col>8</xdr:col>
      <xdr:colOff>19050</xdr:colOff>
      <xdr:row>47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387D03-FD1C-4ABA-99D0-EF7F6A035499}"/>
            </a:ext>
          </a:extLst>
        </xdr:cNvPr>
        <xdr:cNvCxnSpPr/>
      </xdr:nvCxnSpPr>
      <xdr:spPr>
        <a:xfrm flipV="1">
          <a:off x="4543425" y="9496426"/>
          <a:ext cx="1009650" cy="13715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24EB495-95E0-4F1E-A562-A482E41ADE85}"/>
            </a:ext>
          </a:extLst>
        </xdr:cNvPr>
        <xdr:cNvSpPr/>
      </xdr:nvSpPr>
      <xdr:spPr>
        <a:xfrm rot="16200000">
          <a:off x="7705726" y="7629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43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199AA6-6F76-4CF6-9F27-F165B7DDC9BD}"/>
            </a:ext>
          </a:extLst>
        </xdr:cNvPr>
        <xdr:cNvSpPr/>
      </xdr:nvSpPr>
      <xdr:spPr>
        <a:xfrm rot="18916712">
          <a:off x="8762853" y="9041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208</xdr:row>
      <xdr:rowOff>152400</xdr:rowOff>
    </xdr:from>
    <xdr:to>
      <xdr:col>4</xdr:col>
      <xdr:colOff>628650</xdr:colOff>
      <xdr:row>209</xdr:row>
      <xdr:rowOff>25400</xdr:rowOff>
    </xdr:to>
    <xdr:sp macro="" textlink="">
      <xdr:nvSpPr>
        <xdr:cNvPr id="2" name="12 Flecha derecha">
          <a:extLst>
            <a:ext uri="{FF2B5EF4-FFF2-40B4-BE49-F238E27FC236}">
              <a16:creationId xmlns:a16="http://schemas.microsoft.com/office/drawing/2014/main" id="{9C6D71B3-5E51-4BC6-85DB-6D2B865E2AE1}"/>
            </a:ext>
          </a:extLst>
        </xdr:cNvPr>
        <xdr:cNvSpPr/>
      </xdr:nvSpPr>
      <xdr:spPr>
        <a:xfrm rot="8171851">
          <a:off x="28406725" y="54502050"/>
          <a:ext cx="901700" cy="63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241300</xdr:colOff>
      <xdr:row>208</xdr:row>
      <xdr:rowOff>126999</xdr:rowOff>
    </xdr:from>
    <xdr:to>
      <xdr:col>3</xdr:col>
      <xdr:colOff>323850</xdr:colOff>
      <xdr:row>209</xdr:row>
      <xdr:rowOff>38099</xdr:rowOff>
    </xdr:to>
    <xdr:sp macro="" textlink="">
      <xdr:nvSpPr>
        <xdr:cNvPr id="3" name="13 Flecha derecha">
          <a:extLst>
            <a:ext uri="{FF2B5EF4-FFF2-40B4-BE49-F238E27FC236}">
              <a16:creationId xmlns:a16="http://schemas.microsoft.com/office/drawing/2014/main" id="{7AC1D62E-9FED-4C67-B474-036F30ACEC7B}"/>
            </a:ext>
          </a:extLst>
        </xdr:cNvPr>
        <xdr:cNvSpPr/>
      </xdr:nvSpPr>
      <xdr:spPr>
        <a:xfrm rot="2624269">
          <a:off x="27120850" y="54476649"/>
          <a:ext cx="1025525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A10-95A8-43B7-867C-8AD7FBFC7D0C}">
  <sheetPr>
    <tabColor rgb="FF00B0F0"/>
  </sheetPr>
  <dimension ref="A1:Q77"/>
  <sheetViews>
    <sheetView tabSelected="1" workbookViewId="0">
      <selection activeCell="L4" sqref="L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2.8554687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7" ht="24" thickBot="1" x14ac:dyDescent="0.4">
      <c r="C1" s="221" t="s">
        <v>25</v>
      </c>
      <c r="D1" s="221"/>
      <c r="E1" s="221"/>
      <c r="F1" s="221"/>
      <c r="G1" s="221"/>
      <c r="H1" s="221"/>
      <c r="I1" s="221"/>
      <c r="J1" s="221"/>
      <c r="K1" s="221"/>
      <c r="L1" s="2"/>
      <c r="M1" s="3"/>
    </row>
    <row r="2" spans="1:17" ht="20.25" customHeight="1" thickTop="1" thickBot="1" x14ac:dyDescent="0.35">
      <c r="A2" s="8" t="s">
        <v>0</v>
      </c>
      <c r="B2" s="139"/>
      <c r="C2" s="140">
        <v>1148228.8400000001</v>
      </c>
      <c r="D2" s="228">
        <v>43984</v>
      </c>
      <c r="E2" s="228"/>
      <c r="F2" s="158"/>
      <c r="G2" s="146"/>
      <c r="J2" s="150"/>
      <c r="K2" s="9"/>
      <c r="L2" s="9"/>
      <c r="O2" s="10"/>
      <c r="P2" s="10"/>
      <c r="Q2" s="11"/>
    </row>
    <row r="3" spans="1:17" ht="19.5" customHeight="1" thickTop="1" thickBot="1" x14ac:dyDescent="0.35">
      <c r="A3" s="119"/>
      <c r="B3" s="226" t="s">
        <v>241</v>
      </c>
      <c r="C3" s="227"/>
      <c r="D3" s="145"/>
      <c r="E3" s="209" t="s">
        <v>240</v>
      </c>
      <c r="F3" s="210"/>
      <c r="H3" s="222" t="s">
        <v>1</v>
      </c>
      <c r="I3" s="223"/>
      <c r="J3" s="151"/>
      <c r="K3" s="120"/>
      <c r="L3" s="120"/>
      <c r="M3" s="233" t="s">
        <v>2</v>
      </c>
      <c r="N3" s="136" t="s">
        <v>3</v>
      </c>
      <c r="O3" s="10"/>
      <c r="P3" s="10"/>
      <c r="Q3" s="11"/>
    </row>
    <row r="4" spans="1:17" ht="17.25" customHeight="1" thickBot="1" x14ac:dyDescent="0.35">
      <c r="A4" s="119"/>
      <c r="B4" s="141">
        <v>43985</v>
      </c>
      <c r="C4" s="144">
        <v>389598.42</v>
      </c>
      <c r="D4" s="135"/>
      <c r="E4" s="143">
        <v>43985</v>
      </c>
      <c r="F4" s="142">
        <v>36901.199999999997</v>
      </c>
      <c r="H4" s="18">
        <v>43985</v>
      </c>
      <c r="I4" s="147">
        <v>15061.4</v>
      </c>
      <c r="J4" s="154"/>
      <c r="K4" s="166"/>
      <c r="L4" s="167"/>
      <c r="M4" s="197">
        <v>302743</v>
      </c>
      <c r="N4" s="138">
        <f>18637.25+16256.44</f>
        <v>34893.69</v>
      </c>
      <c r="O4" s="10"/>
      <c r="P4" s="10">
        <f>F4+I4+L4+M4+N4</f>
        <v>389599.29</v>
      </c>
      <c r="Q4" s="11">
        <f>P4-C4</f>
        <v>0.86999999999534339</v>
      </c>
    </row>
    <row r="5" spans="1:17" ht="15.75" thickBot="1" x14ac:dyDescent="0.3">
      <c r="A5" s="12" t="s">
        <v>4</v>
      </c>
      <c r="B5" s="13">
        <v>43986</v>
      </c>
      <c r="C5" s="17">
        <v>494585.97</v>
      </c>
      <c r="D5" s="15"/>
      <c r="E5" s="16">
        <v>43986</v>
      </c>
      <c r="F5" s="14">
        <v>7317.5</v>
      </c>
      <c r="H5" s="18">
        <v>43986</v>
      </c>
      <c r="I5" s="148">
        <v>4470.5</v>
      </c>
      <c r="J5" s="155"/>
      <c r="K5" s="168"/>
      <c r="L5" s="169"/>
      <c r="M5" s="164">
        <v>452545.5</v>
      </c>
      <c r="N5" s="137">
        <f>20591.33+9661.84</f>
        <v>30253.170000000002</v>
      </c>
      <c r="O5" s="22"/>
      <c r="P5" s="10">
        <f t="shared" ref="P5:P36" si="0">F5+I5+L5+M5+N5</f>
        <v>494586.67</v>
      </c>
      <c r="Q5" s="11">
        <f t="shared" ref="Q5:Q36" si="1">P5-C5</f>
        <v>0.70000000001164153</v>
      </c>
    </row>
    <row r="6" spans="1:17" ht="16.5" thickBot="1" x14ac:dyDescent="0.3">
      <c r="A6" s="12"/>
      <c r="B6" s="13">
        <v>43987</v>
      </c>
      <c r="C6" s="17">
        <v>552224.24</v>
      </c>
      <c r="D6" s="23"/>
      <c r="E6" s="16">
        <v>43987</v>
      </c>
      <c r="F6" s="14">
        <v>11125</v>
      </c>
      <c r="H6" s="18">
        <v>43987</v>
      </c>
      <c r="I6" s="149">
        <v>42999.19</v>
      </c>
      <c r="J6" s="155"/>
      <c r="K6" s="170"/>
      <c r="L6" s="171"/>
      <c r="M6" s="165">
        <v>468581</v>
      </c>
      <c r="N6" s="21">
        <f>12773.19+16746.4</f>
        <v>29519.590000000004</v>
      </c>
      <c r="O6" s="27"/>
      <c r="P6" s="10">
        <f t="shared" si="0"/>
        <v>552224.78</v>
      </c>
      <c r="Q6" s="11">
        <f t="shared" si="1"/>
        <v>0.5400000000372529</v>
      </c>
    </row>
    <row r="7" spans="1:17" ht="15.75" thickBot="1" x14ac:dyDescent="0.3">
      <c r="A7" s="12"/>
      <c r="B7" s="113">
        <v>43988</v>
      </c>
      <c r="C7" s="17">
        <v>600501.06000000006</v>
      </c>
      <c r="D7" s="114"/>
      <c r="E7" s="115">
        <v>43988</v>
      </c>
      <c r="F7" s="14">
        <v>53256.4</v>
      </c>
      <c r="H7" s="18">
        <v>43988</v>
      </c>
      <c r="I7" s="149">
        <v>4092.2</v>
      </c>
      <c r="J7" s="175">
        <v>43988</v>
      </c>
      <c r="K7" s="172" t="s">
        <v>8</v>
      </c>
      <c r="L7" s="173">
        <v>135673.53</v>
      </c>
      <c r="M7" s="165">
        <v>378647</v>
      </c>
      <c r="N7" s="21">
        <f>11456.75+17375.37</f>
        <v>28832.12</v>
      </c>
      <c r="O7" s="30"/>
      <c r="P7" s="10">
        <f t="shared" si="0"/>
        <v>600501.25</v>
      </c>
      <c r="Q7" s="11">
        <f t="shared" si="1"/>
        <v>0.18999999994412065</v>
      </c>
    </row>
    <row r="8" spans="1:17" ht="15.75" thickBot="1" x14ac:dyDescent="0.3">
      <c r="A8" s="12"/>
      <c r="B8" s="113">
        <v>43989</v>
      </c>
      <c r="C8" s="17">
        <v>425897.43</v>
      </c>
      <c r="D8" s="116"/>
      <c r="E8" s="115">
        <v>43989</v>
      </c>
      <c r="F8" s="14">
        <v>87001.2</v>
      </c>
      <c r="H8" s="18">
        <v>43989</v>
      </c>
      <c r="I8" s="149">
        <v>19736.150000000001</v>
      </c>
      <c r="J8" s="155"/>
      <c r="K8" s="174"/>
      <c r="L8" s="171"/>
      <c r="M8" s="165">
        <v>291804</v>
      </c>
      <c r="N8" s="21">
        <f>6812.68+20543.02</f>
        <v>27355.7</v>
      </c>
      <c r="O8" s="27"/>
      <c r="P8" s="10">
        <f t="shared" si="0"/>
        <v>425897.05</v>
      </c>
      <c r="Q8" s="11">
        <f t="shared" si="1"/>
        <v>-0.38000000000465661</v>
      </c>
    </row>
    <row r="9" spans="1:17" ht="16.5" thickBot="1" x14ac:dyDescent="0.3">
      <c r="A9" s="12"/>
      <c r="B9" s="113">
        <v>43990</v>
      </c>
      <c r="C9" s="14">
        <v>383577.59</v>
      </c>
      <c r="D9" s="117"/>
      <c r="E9" s="115">
        <v>43990</v>
      </c>
      <c r="F9" s="17">
        <v>6507</v>
      </c>
      <c r="H9" s="18">
        <v>43990</v>
      </c>
      <c r="I9" s="149">
        <v>2662</v>
      </c>
      <c r="J9" s="156"/>
      <c r="K9" s="174"/>
      <c r="L9" s="171"/>
      <c r="M9" s="165">
        <v>353110</v>
      </c>
      <c r="N9" s="21">
        <f>10247.4+11051.06</f>
        <v>21298.46</v>
      </c>
      <c r="O9" s="27"/>
      <c r="P9" s="10">
        <f t="shared" si="0"/>
        <v>383577.46</v>
      </c>
      <c r="Q9" s="11">
        <f t="shared" si="1"/>
        <v>-0.13000000000465661</v>
      </c>
    </row>
    <row r="10" spans="1:17" ht="15.75" thickBot="1" x14ac:dyDescent="0.3">
      <c r="A10" s="12"/>
      <c r="B10" s="113">
        <v>43991</v>
      </c>
      <c r="C10" s="14">
        <v>346083.88</v>
      </c>
      <c r="D10" s="114"/>
      <c r="E10" s="115">
        <v>43991</v>
      </c>
      <c r="F10" s="17">
        <v>16083</v>
      </c>
      <c r="H10" s="18">
        <v>43991</v>
      </c>
      <c r="I10" s="149">
        <v>57288</v>
      </c>
      <c r="J10" s="193" t="s">
        <v>243</v>
      </c>
      <c r="K10" s="152"/>
      <c r="L10" s="34"/>
      <c r="M10" s="20">
        <v>225026</v>
      </c>
      <c r="N10" s="21">
        <f>34158.78+13528.11</f>
        <v>47686.89</v>
      </c>
      <c r="O10" s="30"/>
      <c r="P10" s="10">
        <f t="shared" si="0"/>
        <v>346083.89</v>
      </c>
      <c r="Q10" s="11">
        <f t="shared" si="1"/>
        <v>1.0000000009313226E-2</v>
      </c>
    </row>
    <row r="11" spans="1:17" ht="15.75" thickBot="1" x14ac:dyDescent="0.3">
      <c r="A11" s="12"/>
      <c r="B11" s="113">
        <v>43992</v>
      </c>
      <c r="C11" s="14">
        <v>383581.19</v>
      </c>
      <c r="D11" s="118"/>
      <c r="E11" s="115">
        <v>43992</v>
      </c>
      <c r="F11" s="17">
        <v>21246.5</v>
      </c>
      <c r="H11" s="18">
        <v>43992</v>
      </c>
      <c r="I11" s="149">
        <v>1721.9</v>
      </c>
      <c r="J11" s="157"/>
      <c r="K11" s="153"/>
      <c r="L11" s="35"/>
      <c r="M11" s="20">
        <v>327209</v>
      </c>
      <c r="N11" s="21">
        <f>14886.19+18517.88</f>
        <v>33404.07</v>
      </c>
      <c r="O11" s="27"/>
      <c r="P11" s="10">
        <f t="shared" si="0"/>
        <v>383581.47000000003</v>
      </c>
      <c r="Q11" s="11">
        <f t="shared" si="1"/>
        <v>0.28000000002793968</v>
      </c>
    </row>
    <row r="12" spans="1:17" ht="15.75" thickBot="1" x14ac:dyDescent="0.3">
      <c r="A12" s="12"/>
      <c r="B12" s="13">
        <v>43993</v>
      </c>
      <c r="C12" s="14">
        <v>474840.78</v>
      </c>
      <c r="D12" s="23"/>
      <c r="E12" s="16">
        <v>43993</v>
      </c>
      <c r="F12" s="17">
        <v>8369</v>
      </c>
      <c r="H12" s="18">
        <v>43993</v>
      </c>
      <c r="I12" s="24">
        <v>9684</v>
      </c>
      <c r="J12" s="25"/>
      <c r="K12" s="32"/>
      <c r="L12" s="35"/>
      <c r="M12" s="20">
        <v>417935</v>
      </c>
      <c r="N12" s="21">
        <f>17373.54+21478.7</f>
        <v>38852.240000000005</v>
      </c>
      <c r="O12" s="36"/>
      <c r="P12" s="10">
        <f t="shared" si="0"/>
        <v>474840.24</v>
      </c>
      <c r="Q12" s="11">
        <f t="shared" si="1"/>
        <v>-0.5400000000372529</v>
      </c>
    </row>
    <row r="13" spans="1:17" ht="15.75" thickBot="1" x14ac:dyDescent="0.3">
      <c r="A13" s="12"/>
      <c r="B13" s="13">
        <v>43994</v>
      </c>
      <c r="C13" s="14">
        <v>611591.35</v>
      </c>
      <c r="D13" s="31"/>
      <c r="E13" s="16">
        <v>43994</v>
      </c>
      <c r="F13" s="17">
        <v>19331</v>
      </c>
      <c r="H13" s="18">
        <v>43994</v>
      </c>
      <c r="I13" s="24">
        <v>35803.51</v>
      </c>
      <c r="J13" s="25"/>
      <c r="K13" s="32"/>
      <c r="L13" s="35"/>
      <c r="M13" s="20">
        <v>512720</v>
      </c>
      <c r="N13" s="21">
        <f>32279.02+11457.22</f>
        <v>43736.24</v>
      </c>
      <c r="O13" s="27"/>
      <c r="P13" s="10">
        <f t="shared" si="0"/>
        <v>611590.75</v>
      </c>
      <c r="Q13" s="11">
        <f t="shared" si="1"/>
        <v>-0.59999999997671694</v>
      </c>
    </row>
    <row r="14" spans="1:17" ht="15.75" thickBot="1" x14ac:dyDescent="0.3">
      <c r="A14" s="12"/>
      <c r="B14" s="13">
        <v>43995</v>
      </c>
      <c r="C14" s="14">
        <v>490611.54</v>
      </c>
      <c r="D14" s="28"/>
      <c r="E14" s="16">
        <v>43995</v>
      </c>
      <c r="F14" s="17">
        <v>54088.6</v>
      </c>
      <c r="H14" s="18">
        <v>43995</v>
      </c>
      <c r="I14" s="24">
        <v>14507.78</v>
      </c>
      <c r="J14" s="175">
        <v>43995</v>
      </c>
      <c r="K14" s="32" t="s">
        <v>9</v>
      </c>
      <c r="L14" s="35">
        <v>98722.25</v>
      </c>
      <c r="M14" s="20">
        <v>336143.5</v>
      </c>
      <c r="N14" s="21">
        <f>9593.02+16430.32</f>
        <v>26023.34</v>
      </c>
      <c r="O14" s="27"/>
      <c r="P14" s="10">
        <f t="shared" si="0"/>
        <v>529485.47</v>
      </c>
      <c r="Q14" s="11">
        <f t="shared" si="1"/>
        <v>38873.929999999993</v>
      </c>
    </row>
    <row r="15" spans="1:17" ht="15.75" thickBot="1" x14ac:dyDescent="0.3">
      <c r="A15" s="12"/>
      <c r="B15" s="13">
        <v>43996</v>
      </c>
      <c r="C15" s="14">
        <v>444707.26</v>
      </c>
      <c r="D15" s="23"/>
      <c r="E15" s="16">
        <v>43996</v>
      </c>
      <c r="F15" s="17">
        <v>15365.5</v>
      </c>
      <c r="H15" s="18">
        <v>43996</v>
      </c>
      <c r="I15" s="24">
        <v>5101.6000000000004</v>
      </c>
      <c r="J15" s="25"/>
      <c r="K15" s="32"/>
      <c r="L15" s="35"/>
      <c r="M15" s="20">
        <v>404737.5</v>
      </c>
      <c r="N15" s="21">
        <f>9799.45+9702.66</f>
        <v>19502.11</v>
      </c>
      <c r="O15" s="27"/>
      <c r="P15" s="10">
        <f t="shared" si="0"/>
        <v>444706.70999999996</v>
      </c>
      <c r="Q15" s="11">
        <f t="shared" si="1"/>
        <v>-0.55000000004656613</v>
      </c>
    </row>
    <row r="16" spans="1:17" ht="15.75" thickBot="1" x14ac:dyDescent="0.3">
      <c r="A16" s="12"/>
      <c r="B16" s="13">
        <v>43997</v>
      </c>
      <c r="C16" s="14">
        <v>461060.09</v>
      </c>
      <c r="D16" s="23"/>
      <c r="E16" s="16">
        <v>43997</v>
      </c>
      <c r="F16" s="17">
        <v>12488</v>
      </c>
      <c r="H16" s="18">
        <v>43997</v>
      </c>
      <c r="I16" s="24">
        <v>37800.199999999997</v>
      </c>
      <c r="J16" s="25"/>
      <c r="K16" s="32"/>
      <c r="L16" s="5"/>
      <c r="M16" s="20">
        <v>382622</v>
      </c>
      <c r="N16" s="21">
        <f>7563.22+20605.92</f>
        <v>28169.14</v>
      </c>
      <c r="O16" s="27"/>
      <c r="P16" s="10">
        <f t="shared" si="0"/>
        <v>461079.34</v>
      </c>
      <c r="Q16" s="11">
        <f t="shared" si="1"/>
        <v>19.25</v>
      </c>
    </row>
    <row r="17" spans="1:17" ht="15.75" thickBot="1" x14ac:dyDescent="0.3">
      <c r="A17" s="12"/>
      <c r="B17" s="13">
        <v>43998</v>
      </c>
      <c r="C17" s="14">
        <v>350675.93</v>
      </c>
      <c r="D17" s="31"/>
      <c r="E17" s="16">
        <v>43998</v>
      </c>
      <c r="F17" s="17">
        <v>19001.3</v>
      </c>
      <c r="H17" s="18">
        <v>43998</v>
      </c>
      <c r="I17" s="24">
        <v>1598</v>
      </c>
      <c r="J17" s="37"/>
      <c r="K17" s="32"/>
      <c r="L17" s="34"/>
      <c r="M17" s="20">
        <v>301072</v>
      </c>
      <c r="N17" s="21">
        <f>14408.25+14598.51</f>
        <v>29006.760000000002</v>
      </c>
      <c r="O17" s="27"/>
      <c r="P17" s="10">
        <f t="shared" si="0"/>
        <v>350678.06</v>
      </c>
      <c r="Q17" s="11">
        <f t="shared" si="1"/>
        <v>2.1300000000046566</v>
      </c>
    </row>
    <row r="18" spans="1:17" ht="15.75" thickBot="1" x14ac:dyDescent="0.3">
      <c r="A18" s="12"/>
      <c r="B18" s="13">
        <v>43999</v>
      </c>
      <c r="C18" s="14">
        <v>424702.37</v>
      </c>
      <c r="D18" s="23"/>
      <c r="E18" s="16">
        <v>43999</v>
      </c>
      <c r="F18" s="17">
        <v>21606</v>
      </c>
      <c r="H18" s="18">
        <v>43999</v>
      </c>
      <c r="I18" s="24">
        <v>6910.25</v>
      </c>
      <c r="J18" s="37"/>
      <c r="K18" s="38"/>
      <c r="L18" s="35"/>
      <c r="M18" s="20">
        <v>368928</v>
      </c>
      <c r="N18" s="21">
        <f>18709.27+8556.9</f>
        <v>27266.17</v>
      </c>
      <c r="O18" s="27"/>
      <c r="P18" s="10">
        <f t="shared" si="0"/>
        <v>424710.42</v>
      </c>
      <c r="Q18" s="11">
        <f t="shared" si="1"/>
        <v>8.0499999999883585</v>
      </c>
    </row>
    <row r="19" spans="1:17" ht="15.75" thickBot="1" x14ac:dyDescent="0.3">
      <c r="A19" s="12"/>
      <c r="B19" s="13">
        <v>44000</v>
      </c>
      <c r="C19" s="14">
        <v>507505.99</v>
      </c>
      <c r="D19" s="23"/>
      <c r="E19" s="16">
        <v>44000</v>
      </c>
      <c r="F19" s="17">
        <v>9666</v>
      </c>
      <c r="H19" s="18">
        <v>44000</v>
      </c>
      <c r="I19" s="24">
        <v>12675.44</v>
      </c>
      <c r="J19" s="37"/>
      <c r="K19" s="39"/>
      <c r="L19" s="40"/>
      <c r="M19" s="20">
        <v>457877</v>
      </c>
      <c r="N19" s="21">
        <f>22814.23+4129.77+344.4</f>
        <v>27288.400000000001</v>
      </c>
      <c r="O19" s="27"/>
      <c r="P19" s="10">
        <f t="shared" si="0"/>
        <v>507506.84</v>
      </c>
      <c r="Q19" s="11">
        <f t="shared" si="1"/>
        <v>0.8500000000349246</v>
      </c>
    </row>
    <row r="20" spans="1:17" ht="15.75" thickBot="1" x14ac:dyDescent="0.3">
      <c r="A20" s="12"/>
      <c r="B20" s="13">
        <v>44001</v>
      </c>
      <c r="C20" s="14">
        <v>641145.35</v>
      </c>
      <c r="D20" s="23"/>
      <c r="E20" s="16">
        <v>44001</v>
      </c>
      <c r="F20" s="17">
        <v>19057.63</v>
      </c>
      <c r="H20" s="18">
        <v>44001</v>
      </c>
      <c r="I20" s="24">
        <v>31381.65</v>
      </c>
      <c r="J20" s="25"/>
      <c r="K20" s="33"/>
      <c r="L20" s="34">
        <v>0</v>
      </c>
      <c r="M20" s="20">
        <v>548295</v>
      </c>
      <c r="N20" s="21">
        <f>21105.88+21308.69</f>
        <v>42414.57</v>
      </c>
      <c r="O20" s="27"/>
      <c r="P20" s="10">
        <f>F20+I20+L20+M20+N20</f>
        <v>641148.85</v>
      </c>
      <c r="Q20" s="11">
        <f t="shared" si="1"/>
        <v>3.5</v>
      </c>
    </row>
    <row r="21" spans="1:17" ht="15.75" thickBot="1" x14ac:dyDescent="0.3">
      <c r="A21" s="12"/>
      <c r="B21" s="13">
        <v>44002</v>
      </c>
      <c r="C21" s="14">
        <v>730385.54</v>
      </c>
      <c r="D21" s="23"/>
      <c r="E21" s="16">
        <v>44002</v>
      </c>
      <c r="F21" s="17">
        <v>72734.5</v>
      </c>
      <c r="H21" s="18">
        <v>44002</v>
      </c>
      <c r="I21" s="24">
        <v>9149</v>
      </c>
      <c r="J21" s="41">
        <v>44002</v>
      </c>
      <c r="K21" s="32" t="s">
        <v>10</v>
      </c>
      <c r="L21" s="34">
        <v>95661.29</v>
      </c>
      <c r="M21" s="20">
        <v>557601</v>
      </c>
      <c r="N21" s="21">
        <f>19069.78+15330.71</f>
        <v>34400.49</v>
      </c>
      <c r="O21" s="27"/>
      <c r="P21" s="10">
        <f t="shared" si="0"/>
        <v>769546.28</v>
      </c>
      <c r="Q21" s="11">
        <f t="shared" si="1"/>
        <v>39160.739999999991</v>
      </c>
    </row>
    <row r="22" spans="1:17" ht="15.75" thickBot="1" x14ac:dyDescent="0.3">
      <c r="A22" s="12"/>
      <c r="B22" s="13">
        <v>44003</v>
      </c>
      <c r="C22" s="14">
        <v>594765.81999999995</v>
      </c>
      <c r="D22" s="23"/>
      <c r="E22" s="16">
        <v>44003</v>
      </c>
      <c r="F22" s="17">
        <v>16076</v>
      </c>
      <c r="H22" s="18">
        <v>44003</v>
      </c>
      <c r="I22" s="24">
        <v>58994.400000000001</v>
      </c>
      <c r="J22" s="232" t="s">
        <v>242</v>
      </c>
      <c r="K22" s="42"/>
      <c r="L22" s="43"/>
      <c r="M22" s="20">
        <v>502119</v>
      </c>
      <c r="N22" s="21">
        <f>9507.08+8074.99</f>
        <v>17582.07</v>
      </c>
      <c r="O22" s="27"/>
      <c r="P22" s="10">
        <f t="shared" si="0"/>
        <v>594771.47</v>
      </c>
      <c r="Q22" s="11">
        <f t="shared" si="1"/>
        <v>5.6500000000232831</v>
      </c>
    </row>
    <row r="23" spans="1:17" ht="15.75" thickBot="1" x14ac:dyDescent="0.3">
      <c r="A23" s="12"/>
      <c r="B23" s="13">
        <v>44004</v>
      </c>
      <c r="C23" s="14">
        <v>357843.81</v>
      </c>
      <c r="D23" s="23"/>
      <c r="E23" s="16">
        <v>44004</v>
      </c>
      <c r="F23" s="17">
        <v>22519</v>
      </c>
      <c r="H23" s="18">
        <v>44004</v>
      </c>
      <c r="I23" s="24">
        <v>4511.7</v>
      </c>
      <c r="J23" s="44"/>
      <c r="K23" s="45"/>
      <c r="L23" s="46"/>
      <c r="M23" s="20">
        <v>318594</v>
      </c>
      <c r="N23" s="21">
        <f>5621.14+6597.53</f>
        <v>12218.67</v>
      </c>
      <c r="O23" s="47"/>
      <c r="P23" s="10">
        <f t="shared" si="0"/>
        <v>357843.37</v>
      </c>
      <c r="Q23" s="11">
        <f t="shared" si="1"/>
        <v>-0.44000000000232831</v>
      </c>
    </row>
    <row r="24" spans="1:17" ht="15.75" thickBot="1" x14ac:dyDescent="0.3">
      <c r="A24" s="12"/>
      <c r="B24" s="13">
        <v>44005</v>
      </c>
      <c r="C24" s="14">
        <v>323756.55</v>
      </c>
      <c r="D24" s="23"/>
      <c r="E24" s="16">
        <v>44005</v>
      </c>
      <c r="F24" s="17">
        <v>4107</v>
      </c>
      <c r="H24" s="18">
        <v>44005</v>
      </c>
      <c r="I24" s="24">
        <v>1303</v>
      </c>
      <c r="J24" s="48"/>
      <c r="K24" s="49"/>
      <c r="L24" s="50"/>
      <c r="M24" s="20">
        <v>301168</v>
      </c>
      <c r="N24" s="21">
        <f>15962.4+1216</f>
        <v>17178.400000000001</v>
      </c>
      <c r="O24" s="27"/>
      <c r="P24" s="10">
        <f t="shared" si="0"/>
        <v>323756.40000000002</v>
      </c>
      <c r="Q24" s="11">
        <f t="shared" si="1"/>
        <v>-0.1499999999650754</v>
      </c>
    </row>
    <row r="25" spans="1:17" ht="15.75" thickBot="1" x14ac:dyDescent="0.3">
      <c r="A25" s="12"/>
      <c r="B25" s="13">
        <v>44006</v>
      </c>
      <c r="C25" s="14">
        <v>366286.84</v>
      </c>
      <c r="D25" s="23"/>
      <c r="E25" s="16">
        <v>44006</v>
      </c>
      <c r="F25" s="17">
        <v>33144.699999999997</v>
      </c>
      <c r="H25" s="18">
        <v>44006</v>
      </c>
      <c r="I25" s="24">
        <v>2020.9</v>
      </c>
      <c r="J25" s="51"/>
      <c r="K25" s="52"/>
      <c r="L25" s="53">
        <v>0</v>
      </c>
      <c r="M25" s="20">
        <v>319524.2</v>
      </c>
      <c r="N25" s="21">
        <f>7886.45+3910.16</f>
        <v>11796.61</v>
      </c>
      <c r="O25" s="27"/>
      <c r="P25" s="10">
        <f t="shared" si="0"/>
        <v>366486.41</v>
      </c>
      <c r="Q25" s="11">
        <f t="shared" si="1"/>
        <v>199.56999999994878</v>
      </c>
    </row>
    <row r="26" spans="1:17" ht="15.75" thickBot="1" x14ac:dyDescent="0.3">
      <c r="A26" s="12"/>
      <c r="B26" s="13">
        <v>44007</v>
      </c>
      <c r="C26" s="14">
        <v>394790.7</v>
      </c>
      <c r="D26" s="23"/>
      <c r="E26" s="16">
        <v>44007</v>
      </c>
      <c r="F26" s="17">
        <v>20935.47</v>
      </c>
      <c r="H26" s="18">
        <v>44007</v>
      </c>
      <c r="I26" s="24">
        <v>2291.64</v>
      </c>
      <c r="J26" s="37"/>
      <c r="K26" s="54"/>
      <c r="L26" s="46"/>
      <c r="M26" s="20">
        <v>355927</v>
      </c>
      <c r="N26" s="21">
        <f>15636.7</f>
        <v>15636.7</v>
      </c>
      <c r="O26" s="27"/>
      <c r="P26" s="10">
        <f t="shared" si="0"/>
        <v>394790.81</v>
      </c>
      <c r="Q26" s="11">
        <f t="shared" si="1"/>
        <v>0.10999999998603016</v>
      </c>
    </row>
    <row r="27" spans="1:17" ht="15.75" thickBot="1" x14ac:dyDescent="0.3">
      <c r="A27" s="12"/>
      <c r="B27" s="13">
        <v>44008</v>
      </c>
      <c r="C27" s="14">
        <v>631597.64</v>
      </c>
      <c r="D27" s="23"/>
      <c r="E27" s="16">
        <v>44008</v>
      </c>
      <c r="F27" s="17">
        <v>130158.84</v>
      </c>
      <c r="H27" s="18">
        <v>44008</v>
      </c>
      <c r="I27" s="24">
        <v>31148.18</v>
      </c>
      <c r="J27" s="160"/>
      <c r="K27" s="32"/>
      <c r="L27" s="159"/>
      <c r="M27" s="20">
        <v>434453.5</v>
      </c>
      <c r="N27" s="21">
        <f>22850.31+12987.2</f>
        <v>35837.51</v>
      </c>
      <c r="O27" s="27"/>
      <c r="P27" s="10">
        <f t="shared" si="0"/>
        <v>631598.03</v>
      </c>
      <c r="Q27" s="11">
        <f t="shared" si="1"/>
        <v>0.39000000001396984</v>
      </c>
    </row>
    <row r="28" spans="1:17" ht="15.75" thickBot="1" x14ac:dyDescent="0.3">
      <c r="A28" s="12"/>
      <c r="B28" s="13">
        <v>44009</v>
      </c>
      <c r="C28" s="14">
        <v>599084.24</v>
      </c>
      <c r="D28" s="57"/>
      <c r="E28" s="16">
        <v>44009</v>
      </c>
      <c r="F28" s="17">
        <v>46823.4</v>
      </c>
      <c r="H28" s="18">
        <v>44009</v>
      </c>
      <c r="I28" s="24">
        <v>8357.56</v>
      </c>
      <c r="J28" s="176">
        <v>44009</v>
      </c>
      <c r="K28" s="32" t="s">
        <v>11</v>
      </c>
      <c r="L28" s="159">
        <v>99245.03</v>
      </c>
      <c r="M28" s="20">
        <v>447985</v>
      </c>
      <c r="N28" s="21">
        <f>13780.99+23098.76</f>
        <v>36879.75</v>
      </c>
      <c r="O28" s="27"/>
      <c r="P28" s="10">
        <f t="shared" si="0"/>
        <v>639290.74</v>
      </c>
      <c r="Q28" s="11">
        <f t="shared" si="1"/>
        <v>40206.5</v>
      </c>
    </row>
    <row r="29" spans="1:17" ht="15.75" thickBot="1" x14ac:dyDescent="0.3">
      <c r="A29" s="12"/>
      <c r="B29" s="13">
        <v>44010</v>
      </c>
      <c r="C29" s="14">
        <v>551830.46</v>
      </c>
      <c r="D29" s="58"/>
      <c r="E29" s="16">
        <v>44010</v>
      </c>
      <c r="F29" s="17">
        <v>9980</v>
      </c>
      <c r="H29" s="18">
        <v>44010</v>
      </c>
      <c r="I29" s="24">
        <v>15231.34</v>
      </c>
      <c r="J29" s="55"/>
      <c r="K29" s="52"/>
      <c r="L29" s="53"/>
      <c r="M29" s="20">
        <v>512475</v>
      </c>
      <c r="N29" s="21">
        <f>9284.82+4229.54</f>
        <v>13514.36</v>
      </c>
      <c r="O29" s="27"/>
      <c r="P29" s="10">
        <f t="shared" si="0"/>
        <v>551200.69999999995</v>
      </c>
      <c r="Q29" s="11">
        <f t="shared" si="1"/>
        <v>-629.76000000000931</v>
      </c>
    </row>
    <row r="30" spans="1:17" ht="15.75" thickBot="1" x14ac:dyDescent="0.3">
      <c r="A30" s="12"/>
      <c r="B30" s="13">
        <v>44011</v>
      </c>
      <c r="C30" s="14">
        <v>405004.74</v>
      </c>
      <c r="D30" s="58"/>
      <c r="E30" s="16">
        <v>44011</v>
      </c>
      <c r="F30" s="17">
        <v>11219.5</v>
      </c>
      <c r="H30" s="18">
        <v>44011</v>
      </c>
      <c r="I30" s="59">
        <v>10840.3</v>
      </c>
      <c r="J30" s="55"/>
      <c r="K30" s="60"/>
      <c r="L30" s="61"/>
      <c r="M30" s="20">
        <v>360851</v>
      </c>
      <c r="N30" s="21">
        <f>22093.87</f>
        <v>22093.87</v>
      </c>
      <c r="O30" s="27"/>
      <c r="P30" s="10">
        <f t="shared" si="0"/>
        <v>405004.67</v>
      </c>
      <c r="Q30" s="11">
        <f t="shared" si="1"/>
        <v>-7.0000000006984919E-2</v>
      </c>
    </row>
    <row r="31" spans="1:17" ht="15.75" thickBot="1" x14ac:dyDescent="0.3">
      <c r="A31" s="12"/>
      <c r="B31" s="13">
        <v>44012</v>
      </c>
      <c r="C31" s="62">
        <v>358557.56</v>
      </c>
      <c r="D31" s="58"/>
      <c r="E31" s="16">
        <v>44012</v>
      </c>
      <c r="F31" s="17">
        <v>44601.68</v>
      </c>
      <c r="H31" s="18">
        <v>44012</v>
      </c>
      <c r="I31" s="59">
        <v>3480.05</v>
      </c>
      <c r="J31" s="55"/>
      <c r="K31" s="52"/>
      <c r="L31" s="53"/>
      <c r="M31" s="20">
        <v>277003</v>
      </c>
      <c r="N31" s="21">
        <f>33472.89</f>
        <v>33472.89</v>
      </c>
      <c r="O31" s="27"/>
      <c r="P31" s="10">
        <f t="shared" si="0"/>
        <v>358557.62</v>
      </c>
      <c r="Q31" s="11">
        <f t="shared" si="1"/>
        <v>5.9999999997671694E-2</v>
      </c>
    </row>
    <row r="32" spans="1:17" ht="15.75" thickBot="1" x14ac:dyDescent="0.3">
      <c r="A32" s="12"/>
      <c r="B32" s="13">
        <v>44013</v>
      </c>
      <c r="C32" s="62">
        <v>451614.53</v>
      </c>
      <c r="D32" s="58"/>
      <c r="E32" s="16">
        <v>44013</v>
      </c>
      <c r="F32" s="63">
        <v>25412</v>
      </c>
      <c r="H32" s="18">
        <v>44013</v>
      </c>
      <c r="I32" s="59">
        <v>2255.6999999999998</v>
      </c>
      <c r="J32" s="55"/>
      <c r="K32" s="56"/>
      <c r="L32" s="53"/>
      <c r="M32" s="20">
        <v>392022</v>
      </c>
      <c r="N32" s="21">
        <f>14134.7+17784.22</f>
        <v>31918.920000000002</v>
      </c>
      <c r="O32" s="27"/>
      <c r="P32" s="10">
        <f t="shared" si="0"/>
        <v>451608.62</v>
      </c>
      <c r="Q32" s="11">
        <f t="shared" si="1"/>
        <v>-5.9100000000325963</v>
      </c>
    </row>
    <row r="33" spans="1:17" ht="15.75" thickBot="1" x14ac:dyDescent="0.3">
      <c r="A33" s="12"/>
      <c r="B33" s="13">
        <v>44014</v>
      </c>
      <c r="C33" s="62">
        <v>459124.22</v>
      </c>
      <c r="D33" s="64"/>
      <c r="E33" s="16">
        <v>44014</v>
      </c>
      <c r="F33" s="65">
        <v>22739.4</v>
      </c>
      <c r="H33" s="18">
        <v>44014</v>
      </c>
      <c r="I33" s="59">
        <v>5893.82</v>
      </c>
      <c r="J33" s="55"/>
      <c r="K33" s="56"/>
      <c r="L33" s="53"/>
      <c r="M33" s="20">
        <v>403573</v>
      </c>
      <c r="N33" s="21">
        <f>16149.94+10775.81</f>
        <v>26925.75</v>
      </c>
      <c r="O33" s="27"/>
      <c r="P33" s="10">
        <f t="shared" si="0"/>
        <v>459131.97</v>
      </c>
      <c r="Q33" s="11">
        <f t="shared" si="1"/>
        <v>7.75</v>
      </c>
    </row>
    <row r="34" spans="1:17" ht="15.75" thickBot="1" x14ac:dyDescent="0.3">
      <c r="A34" s="12"/>
      <c r="B34" s="13">
        <v>44015</v>
      </c>
      <c r="C34" s="62">
        <v>570107.82999999996</v>
      </c>
      <c r="D34" s="66"/>
      <c r="E34" s="16">
        <v>44015</v>
      </c>
      <c r="F34" s="65">
        <v>31631</v>
      </c>
      <c r="H34" s="18">
        <v>44015</v>
      </c>
      <c r="I34" s="59">
        <v>26307.5</v>
      </c>
      <c r="J34" s="55"/>
      <c r="K34" s="52"/>
      <c r="L34" s="53"/>
      <c r="M34" s="20">
        <v>491003</v>
      </c>
      <c r="N34" s="21">
        <f>5219.1+15950.72</f>
        <v>21169.82</v>
      </c>
      <c r="O34" s="27"/>
      <c r="P34" s="10">
        <f t="shared" si="0"/>
        <v>570111.31999999995</v>
      </c>
      <c r="Q34" s="11">
        <f t="shared" si="1"/>
        <v>3.4899999999906868</v>
      </c>
    </row>
    <row r="35" spans="1:17" ht="15.75" thickBot="1" x14ac:dyDescent="0.3">
      <c r="A35" s="12"/>
      <c r="B35" s="13">
        <v>44016</v>
      </c>
      <c r="C35" s="62">
        <v>702211.17</v>
      </c>
      <c r="D35" s="64"/>
      <c r="E35" s="16">
        <v>44016</v>
      </c>
      <c r="F35" s="65">
        <v>73971.95</v>
      </c>
      <c r="H35" s="18">
        <v>44016</v>
      </c>
      <c r="I35" s="59">
        <v>2607.6</v>
      </c>
      <c r="J35" s="176">
        <v>44016</v>
      </c>
      <c r="K35" s="162" t="s">
        <v>12</v>
      </c>
      <c r="L35" s="161">
        <v>97425.02</v>
      </c>
      <c r="M35" s="20">
        <v>538646</v>
      </c>
      <c r="N35" s="21">
        <f>13252.29+15624.72</f>
        <v>28877.010000000002</v>
      </c>
      <c r="O35" s="27"/>
      <c r="P35" s="10">
        <f t="shared" si="0"/>
        <v>741527.58000000007</v>
      </c>
      <c r="Q35" s="11">
        <f t="shared" si="1"/>
        <v>39316.410000000033</v>
      </c>
    </row>
    <row r="36" spans="1:17" ht="15.75" thickBot="1" x14ac:dyDescent="0.3">
      <c r="A36" s="12"/>
      <c r="B36" s="13">
        <v>44017</v>
      </c>
      <c r="C36" s="62">
        <v>496026.25</v>
      </c>
      <c r="D36" s="64"/>
      <c r="E36" s="16">
        <v>44017</v>
      </c>
      <c r="F36" s="65">
        <v>10294</v>
      </c>
      <c r="H36" s="18">
        <v>44017</v>
      </c>
      <c r="I36" s="59">
        <v>14020.81</v>
      </c>
      <c r="J36" s="55"/>
      <c r="K36" s="52"/>
      <c r="L36" s="53"/>
      <c r="M36" s="20">
        <v>462780.5</v>
      </c>
      <c r="N36" s="21">
        <f>8929.79</f>
        <v>8929.7900000000009</v>
      </c>
      <c r="O36" s="27"/>
      <c r="P36" s="10">
        <f t="shared" si="0"/>
        <v>496025.1</v>
      </c>
      <c r="Q36" s="11">
        <f t="shared" si="1"/>
        <v>-1.1500000000232831</v>
      </c>
    </row>
    <row r="37" spans="1:17" ht="16.5" thickBot="1" x14ac:dyDescent="0.3">
      <c r="A37" s="12"/>
      <c r="B37" s="13"/>
      <c r="C37" s="62">
        <v>0</v>
      </c>
      <c r="D37" s="68"/>
      <c r="E37" s="16"/>
      <c r="F37" s="65">
        <v>0</v>
      </c>
      <c r="H37" s="18"/>
      <c r="I37" s="59">
        <v>0</v>
      </c>
      <c r="J37" s="55"/>
      <c r="K37" s="191" t="s">
        <v>5</v>
      </c>
      <c r="L37" s="26">
        <v>1598</v>
      </c>
      <c r="M37" s="194">
        <v>0</v>
      </c>
      <c r="N37" s="195">
        <v>0</v>
      </c>
      <c r="O37" s="27"/>
      <c r="P37" s="22">
        <v>0</v>
      </c>
      <c r="Q37" s="5">
        <v>0</v>
      </c>
    </row>
    <row r="38" spans="1:17" ht="15.75" thickBot="1" x14ac:dyDescent="0.3">
      <c r="A38" s="12"/>
      <c r="B38" s="13"/>
      <c r="C38" s="69">
        <v>0</v>
      </c>
      <c r="D38" s="68"/>
      <c r="E38" s="16"/>
      <c r="F38" s="65">
        <v>0</v>
      </c>
      <c r="H38" s="18"/>
      <c r="I38" s="59">
        <v>0</v>
      </c>
      <c r="J38" s="55"/>
      <c r="K38" s="192" t="s">
        <v>6</v>
      </c>
      <c r="L38" s="29">
        <v>41889</v>
      </c>
      <c r="M38" s="134">
        <f>SUM(M4:M37)</f>
        <v>13205720.699999999</v>
      </c>
      <c r="N38" s="196">
        <f>SUM(N4:N37)</f>
        <v>903935.27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/>
      <c r="F39" s="65">
        <v>0</v>
      </c>
      <c r="H39" s="18"/>
      <c r="I39" s="72">
        <v>0</v>
      </c>
      <c r="J39" s="55"/>
      <c r="K39" s="190" t="s">
        <v>7</v>
      </c>
      <c r="L39" s="163">
        <v>0</v>
      </c>
      <c r="M39" s="22"/>
      <c r="N39" s="22"/>
      <c r="O39" s="27"/>
      <c r="P39" s="22">
        <f>SUM(P4:P38)</f>
        <v>16133049.629999997</v>
      </c>
      <c r="Q39" s="22">
        <f>SUM(Q4:Q38)</f>
        <v>157171.28999999992</v>
      </c>
    </row>
    <row r="40" spans="1:17" ht="16.5" thickBot="1" x14ac:dyDescent="0.3">
      <c r="B40" s="73" t="s">
        <v>13</v>
      </c>
      <c r="C40" s="74">
        <f>SUM(C4:C39)</f>
        <v>15975878.34</v>
      </c>
      <c r="D40" s="75"/>
      <c r="E40" s="76" t="s">
        <v>13</v>
      </c>
      <c r="F40" s="77">
        <f>SUM(F4:F39)</f>
        <v>994759.2699999999</v>
      </c>
      <c r="G40" s="75"/>
      <c r="H40" s="78" t="s">
        <v>14</v>
      </c>
      <c r="I40" s="79">
        <f>SUM(I4:I39)</f>
        <v>501907.27000000008</v>
      </c>
      <c r="J40" s="80"/>
      <c r="K40" s="81" t="s">
        <v>15</v>
      </c>
      <c r="L40" s="82">
        <f>SUM(L6:L39)</f>
        <v>570214.12</v>
      </c>
      <c r="O40" s="83"/>
      <c r="P40" s="22"/>
      <c r="Q40" s="22"/>
    </row>
    <row r="41" spans="1:17" ht="20.25" thickTop="1" thickBot="1" x14ac:dyDescent="0.3">
      <c r="C41" s="6" t="s">
        <v>4</v>
      </c>
      <c r="M41" s="224">
        <f>N38+M38</f>
        <v>14109655.969999999</v>
      </c>
      <c r="N41" s="225"/>
      <c r="O41" s="84"/>
      <c r="P41" s="85"/>
    </row>
    <row r="42" spans="1:17" ht="15.75" customHeight="1" x14ac:dyDescent="0.25">
      <c r="A42" s="42"/>
      <c r="B42" s="86"/>
      <c r="C42" s="4"/>
      <c r="H42" s="211" t="s">
        <v>16</v>
      </c>
      <c r="I42" s="212"/>
      <c r="J42" s="212"/>
      <c r="K42" s="213">
        <f>I40+L40</f>
        <v>1072121.3900000001</v>
      </c>
      <c r="L42" s="214"/>
      <c r="P42" s="30"/>
    </row>
    <row r="43" spans="1:17" ht="15.75" x14ac:dyDescent="0.25">
      <c r="D43" s="215" t="s">
        <v>17</v>
      </c>
      <c r="E43" s="215"/>
      <c r="F43" s="87">
        <f>C40-F40-K42</f>
        <v>13908997.68</v>
      </c>
      <c r="I43" s="88"/>
      <c r="J43" s="89"/>
      <c r="O43" s="107"/>
      <c r="P43" s="30"/>
      <c r="Q43" s="22"/>
    </row>
    <row r="44" spans="1:17" ht="32.25" customHeight="1" x14ac:dyDescent="0.3">
      <c r="D44" s="216" t="s">
        <v>18</v>
      </c>
      <c r="E44" s="216"/>
      <c r="F44" s="90">
        <v>-13914390.210000001</v>
      </c>
      <c r="I44" s="217" t="s">
        <v>19</v>
      </c>
      <c r="J44" s="218"/>
      <c r="K44" s="219">
        <f>F48</f>
        <v>1188561.1799999988</v>
      </c>
      <c r="L44" s="220"/>
      <c r="O44" s="107"/>
      <c r="P44" s="108"/>
      <c r="Q44" s="22"/>
    </row>
    <row r="45" spans="1:17" ht="18.75" x14ac:dyDescent="0.3">
      <c r="C45" s="7" t="s">
        <v>4</v>
      </c>
      <c r="E45" s="42" t="s">
        <v>20</v>
      </c>
      <c r="F45" s="90">
        <f>SUM(F43:F44)</f>
        <v>-5392.5300000011921</v>
      </c>
      <c r="H45" s="12"/>
      <c r="I45" s="91" t="s">
        <v>21</v>
      </c>
      <c r="J45" s="92"/>
      <c r="K45" s="200">
        <f>-C2</f>
        <v>-1148228.8400000001</v>
      </c>
      <c r="L45" s="201"/>
      <c r="M45" s="93"/>
      <c r="O45" s="107"/>
      <c r="P45" s="30"/>
      <c r="Q45" s="22"/>
    </row>
    <row r="46" spans="1:17" ht="16.5" thickBot="1" x14ac:dyDescent="0.3">
      <c r="D46" s="94"/>
      <c r="E46" s="42"/>
      <c r="F46" s="95">
        <v>0</v>
      </c>
      <c r="O46" s="107"/>
      <c r="P46" s="30"/>
      <c r="Q46" s="22"/>
    </row>
    <row r="47" spans="1:17" ht="20.25" thickTop="1" thickBot="1" x14ac:dyDescent="0.35">
      <c r="C47" s="189">
        <v>44017</v>
      </c>
      <c r="D47" s="202" t="s">
        <v>22</v>
      </c>
      <c r="E47" s="203"/>
      <c r="F47" s="96">
        <v>1193953.71</v>
      </c>
      <c r="I47" s="204" t="s">
        <v>23</v>
      </c>
      <c r="J47" s="205"/>
      <c r="K47" s="206">
        <f>K44+K45</f>
        <v>40332.339999998687</v>
      </c>
      <c r="L47" s="207"/>
      <c r="O47" s="107"/>
      <c r="P47" s="109"/>
      <c r="Q47" s="22"/>
    </row>
    <row r="48" spans="1:17" ht="18.75" x14ac:dyDescent="0.3">
      <c r="C48" s="97"/>
      <c r="D48" s="98"/>
      <c r="E48" s="99" t="s">
        <v>24</v>
      </c>
      <c r="F48" s="100">
        <f>F45+F46+F47</f>
        <v>1188561.1799999988</v>
      </c>
      <c r="J48" s="101"/>
      <c r="M48" s="102"/>
      <c r="O48" s="107"/>
      <c r="P48" s="22"/>
      <c r="Q48" s="22"/>
    </row>
    <row r="49" spans="2:17" x14ac:dyDescent="0.25">
      <c r="O49" s="107"/>
      <c r="P49" s="22"/>
      <c r="Q49" s="22"/>
    </row>
    <row r="50" spans="2:17" x14ac:dyDescent="0.25">
      <c r="B50"/>
      <c r="C50"/>
      <c r="D50" s="208"/>
      <c r="E50" s="208"/>
      <c r="M50" s="103"/>
      <c r="N50" s="42"/>
      <c r="O50" s="110"/>
      <c r="P50" s="111"/>
      <c r="Q50" s="112"/>
    </row>
    <row r="51" spans="2:17" x14ac:dyDescent="0.25">
      <c r="B51"/>
      <c r="C51"/>
      <c r="M51" s="103"/>
      <c r="N51" s="42"/>
      <c r="O51" s="42"/>
      <c r="P51" s="42"/>
      <c r="Q51" s="106"/>
    </row>
    <row r="52" spans="2:17" x14ac:dyDescent="0.25">
      <c r="B52"/>
      <c r="C52"/>
      <c r="N52" s="42"/>
      <c r="O52" s="42"/>
      <c r="P52" s="42"/>
      <c r="Q52" s="106"/>
    </row>
    <row r="53" spans="2:17" x14ac:dyDescent="0.25">
      <c r="B53"/>
      <c r="C53"/>
      <c r="F53"/>
      <c r="I53"/>
      <c r="J53" s="104"/>
      <c r="L53" s="198">
        <v>14109655.970000001</v>
      </c>
      <c r="M53"/>
      <c r="N53" s="42"/>
      <c r="O53" s="42"/>
      <c r="P53" s="42"/>
      <c r="Q53" s="106"/>
    </row>
    <row r="54" spans="2:17" x14ac:dyDescent="0.25">
      <c r="B54"/>
      <c r="C54"/>
      <c r="F54" s="105"/>
      <c r="L54" s="53">
        <v>1072121.3899999999</v>
      </c>
      <c r="N54" s="42"/>
      <c r="O54" s="42"/>
      <c r="P54" s="42"/>
      <c r="Q54" s="106"/>
    </row>
    <row r="55" spans="2:17" x14ac:dyDescent="0.25">
      <c r="F55" s="22"/>
      <c r="L55" s="53">
        <v>994759.27</v>
      </c>
      <c r="M55" s="4"/>
      <c r="N55" s="42"/>
      <c r="O55" s="42"/>
      <c r="P55" s="42"/>
      <c r="Q55" s="106"/>
    </row>
    <row r="56" spans="2:17" x14ac:dyDescent="0.25">
      <c r="F56" s="22"/>
      <c r="L56" s="61">
        <v>-157171.29</v>
      </c>
      <c r="M56" s="4"/>
      <c r="N56" s="42"/>
      <c r="O56" s="42"/>
      <c r="P56" s="42"/>
      <c r="Q56" s="106"/>
    </row>
    <row r="57" spans="2:17" x14ac:dyDescent="0.25">
      <c r="F57" s="22"/>
      <c r="L57" s="53">
        <v>-43487</v>
      </c>
      <c r="M57" s="4"/>
      <c r="N57" s="42"/>
      <c r="O57" s="42"/>
      <c r="P57" s="42"/>
      <c r="Q57" s="106"/>
    </row>
    <row r="58" spans="2:17" x14ac:dyDescent="0.25">
      <c r="F58" s="22"/>
      <c r="L58" s="53"/>
      <c r="M58" s="4"/>
      <c r="N58" s="42"/>
      <c r="O58" s="42"/>
      <c r="P58" s="42"/>
      <c r="Q58" s="106"/>
    </row>
    <row r="59" spans="2:17" x14ac:dyDescent="0.25">
      <c r="F59" s="22"/>
      <c r="L59" s="53"/>
      <c r="M59" s="4"/>
    </row>
    <row r="60" spans="2:17" x14ac:dyDescent="0.25">
      <c r="F60" s="22"/>
      <c r="L60" s="53"/>
      <c r="M60" s="4"/>
    </row>
    <row r="61" spans="2:17" x14ac:dyDescent="0.25">
      <c r="F61" s="22"/>
      <c r="L61" s="67"/>
      <c r="M61" s="4"/>
    </row>
    <row r="62" spans="2:17" x14ac:dyDescent="0.25">
      <c r="F62" s="22"/>
      <c r="L62" s="53"/>
      <c r="M62" s="4"/>
    </row>
    <row r="63" spans="2:17" x14ac:dyDescent="0.25">
      <c r="F63" s="22"/>
      <c r="L63" s="199">
        <f>SUM(L53:L62)</f>
        <v>15975878.340000002</v>
      </c>
      <c r="M63" s="4"/>
    </row>
    <row r="64" spans="2:17" x14ac:dyDescent="0.25">
      <c r="F64" s="105"/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</sheetData>
  <mergeCells count="17">
    <mergeCell ref="C1:K1"/>
    <mergeCell ref="H3:I3"/>
    <mergeCell ref="M41:N41"/>
    <mergeCell ref="B3:C3"/>
    <mergeCell ref="D2:E2"/>
    <mergeCell ref="E3:F3"/>
    <mergeCell ref="H42:J42"/>
    <mergeCell ref="K42:L42"/>
    <mergeCell ref="D43:E43"/>
    <mergeCell ref="D44:E44"/>
    <mergeCell ref="I44:J44"/>
    <mergeCell ref="K44:L44"/>
    <mergeCell ref="K45:L45"/>
    <mergeCell ref="D47:E47"/>
    <mergeCell ref="I47:J47"/>
    <mergeCell ref="K47:L47"/>
    <mergeCell ref="D50:E50"/>
  </mergeCells>
  <phoneticPr fontId="33" type="noConversion"/>
  <pageMargins left="0.6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C50-DF7A-42AE-956E-8D29CA4D3E49}">
  <sheetPr>
    <tabColor rgb="FF00B0F0"/>
  </sheetPr>
  <dimension ref="A2:E212"/>
  <sheetViews>
    <sheetView topLeftCell="A197" workbookViewId="0">
      <selection activeCell="G210" sqref="G210"/>
    </sheetView>
  </sheetViews>
  <sheetFormatPr baseColWidth="10" defaultRowHeight="15" x14ac:dyDescent="0.25"/>
  <cols>
    <col min="1" max="1" width="11.42578125" style="188"/>
    <col min="3" max="3" width="15.140625" style="6" bestFit="1" customWidth="1"/>
    <col min="4" max="4" width="13.7109375" bestFit="1" customWidth="1"/>
    <col min="5" max="5" width="11.140625" bestFit="1" customWidth="1"/>
  </cols>
  <sheetData>
    <row r="2" spans="1:5" ht="15.75" thickBot="1" x14ac:dyDescent="0.3">
      <c r="A2" s="229" t="s">
        <v>26</v>
      </c>
      <c r="B2" s="230"/>
      <c r="C2" s="230"/>
      <c r="D2" s="230"/>
      <c r="E2" s="231"/>
    </row>
    <row r="3" spans="1:5" ht="16.5" thickTop="1" thickBot="1" x14ac:dyDescent="0.3">
      <c r="A3" s="184" t="s">
        <v>27</v>
      </c>
      <c r="B3" s="121" t="s">
        <v>28</v>
      </c>
      <c r="C3" s="177" t="s">
        <v>29</v>
      </c>
      <c r="D3" s="121"/>
      <c r="E3" s="121" t="s">
        <v>30</v>
      </c>
    </row>
    <row r="4" spans="1:5" ht="15.75" thickTop="1" x14ac:dyDescent="0.25">
      <c r="A4" s="185">
        <v>43985</v>
      </c>
      <c r="B4" s="123" t="s">
        <v>31</v>
      </c>
      <c r="C4" s="178">
        <v>45572.1</v>
      </c>
      <c r="D4" s="124"/>
      <c r="E4" s="124"/>
    </row>
    <row r="5" spans="1:5" x14ac:dyDescent="0.25">
      <c r="A5" s="185">
        <v>43985</v>
      </c>
      <c r="B5" s="123" t="s">
        <v>32</v>
      </c>
      <c r="C5" s="178">
        <v>61300.6</v>
      </c>
      <c r="D5" s="124"/>
      <c r="E5" s="124"/>
    </row>
    <row r="6" spans="1:5" x14ac:dyDescent="0.25">
      <c r="A6" s="185">
        <v>43985</v>
      </c>
      <c r="B6" s="123" t="s">
        <v>33</v>
      </c>
      <c r="C6" s="178">
        <v>3952</v>
      </c>
      <c r="D6" s="124"/>
      <c r="E6" s="124"/>
    </row>
    <row r="7" spans="1:5" x14ac:dyDescent="0.25">
      <c r="A7" s="185">
        <v>43985</v>
      </c>
      <c r="B7" s="123" t="s">
        <v>34</v>
      </c>
      <c r="C7" s="178">
        <v>128132.2</v>
      </c>
      <c r="D7" s="124"/>
      <c r="E7" s="124"/>
    </row>
    <row r="8" spans="1:5" x14ac:dyDescent="0.25">
      <c r="A8" s="185">
        <v>43985</v>
      </c>
      <c r="B8" s="123" t="s">
        <v>35</v>
      </c>
      <c r="C8" s="178">
        <v>131415</v>
      </c>
      <c r="D8" s="124"/>
      <c r="E8" s="124"/>
    </row>
    <row r="9" spans="1:5" x14ac:dyDescent="0.25">
      <c r="A9" s="185">
        <v>43985</v>
      </c>
      <c r="B9" s="123" t="s">
        <v>36</v>
      </c>
      <c r="C9" s="178">
        <v>79723.600000000006</v>
      </c>
      <c r="D9" s="124"/>
      <c r="E9" s="124"/>
    </row>
    <row r="10" spans="1:5" x14ac:dyDescent="0.25">
      <c r="A10" s="185">
        <v>43985</v>
      </c>
      <c r="B10" s="123" t="s">
        <v>37</v>
      </c>
      <c r="C10" s="178">
        <v>63628.7</v>
      </c>
      <c r="D10" s="124"/>
      <c r="E10" s="124"/>
    </row>
    <row r="11" spans="1:5" x14ac:dyDescent="0.25">
      <c r="A11" s="185">
        <v>43985</v>
      </c>
      <c r="B11" s="123" t="s">
        <v>38</v>
      </c>
      <c r="C11" s="178">
        <v>54648.7</v>
      </c>
      <c r="D11" s="124"/>
      <c r="E11" s="124"/>
    </row>
    <row r="12" spans="1:5" x14ac:dyDescent="0.25">
      <c r="A12" s="185">
        <v>43985</v>
      </c>
      <c r="B12" s="123" t="s">
        <v>39</v>
      </c>
      <c r="C12" s="178">
        <v>58872.5</v>
      </c>
      <c r="D12" s="124"/>
      <c r="E12" s="124"/>
    </row>
    <row r="13" spans="1:5" x14ac:dyDescent="0.25">
      <c r="A13" s="185">
        <v>43986</v>
      </c>
      <c r="B13" s="123" t="s">
        <v>40</v>
      </c>
      <c r="C13" s="178">
        <v>77596.5</v>
      </c>
      <c r="D13" s="124"/>
      <c r="E13" s="124"/>
    </row>
    <row r="14" spans="1:5" x14ac:dyDescent="0.25">
      <c r="A14" s="185">
        <v>43986</v>
      </c>
      <c r="B14" s="123" t="s">
        <v>41</v>
      </c>
      <c r="C14" s="179">
        <v>0</v>
      </c>
      <c r="D14" s="125" t="s">
        <v>42</v>
      </c>
      <c r="E14" s="126">
        <v>0</v>
      </c>
    </row>
    <row r="15" spans="1:5" x14ac:dyDescent="0.25">
      <c r="A15" s="185">
        <v>43986</v>
      </c>
      <c r="B15" s="123" t="s">
        <v>43</v>
      </c>
      <c r="C15" s="178">
        <v>21848.6</v>
      </c>
      <c r="D15" s="124"/>
      <c r="E15" s="124"/>
    </row>
    <row r="16" spans="1:5" x14ac:dyDescent="0.25">
      <c r="A16" s="185">
        <v>43986</v>
      </c>
      <c r="B16" s="123" t="s">
        <v>44</v>
      </c>
      <c r="C16" s="178">
        <v>163046.51999999999</v>
      </c>
      <c r="D16" s="124"/>
      <c r="E16" s="124"/>
    </row>
    <row r="17" spans="1:5" x14ac:dyDescent="0.25">
      <c r="A17" s="185">
        <v>43986</v>
      </c>
      <c r="B17" s="123" t="s">
        <v>45</v>
      </c>
      <c r="C17" s="178">
        <v>45986.9</v>
      </c>
      <c r="D17" s="124"/>
      <c r="E17" s="124"/>
    </row>
    <row r="18" spans="1:5" x14ac:dyDescent="0.25">
      <c r="A18" s="185">
        <v>43986</v>
      </c>
      <c r="B18" s="123" t="s">
        <v>46</v>
      </c>
      <c r="C18" s="178">
        <v>13186.9</v>
      </c>
      <c r="D18" s="124"/>
      <c r="E18" s="124"/>
    </row>
    <row r="19" spans="1:5" x14ac:dyDescent="0.25">
      <c r="A19" s="185">
        <v>43986</v>
      </c>
      <c r="B19" s="123" t="s">
        <v>47</v>
      </c>
      <c r="C19" s="178">
        <v>431420</v>
      </c>
      <c r="D19" s="124"/>
      <c r="E19" s="124"/>
    </row>
    <row r="20" spans="1:5" x14ac:dyDescent="0.25">
      <c r="A20" s="185">
        <v>43986</v>
      </c>
      <c r="B20" s="123" t="s">
        <v>48</v>
      </c>
      <c r="C20" s="178">
        <v>98545.9</v>
      </c>
      <c r="D20" s="124"/>
      <c r="E20" s="124"/>
    </row>
    <row r="21" spans="1:5" x14ac:dyDescent="0.25">
      <c r="A21" s="185">
        <v>43986</v>
      </c>
      <c r="B21" s="123" t="s">
        <v>49</v>
      </c>
      <c r="C21" s="178">
        <v>94593.3</v>
      </c>
      <c r="D21" s="124"/>
      <c r="E21" s="124"/>
    </row>
    <row r="22" spans="1:5" x14ac:dyDescent="0.25">
      <c r="A22" s="185">
        <v>43987</v>
      </c>
      <c r="B22" s="123" t="s">
        <v>50</v>
      </c>
      <c r="C22" s="178">
        <v>110957.9</v>
      </c>
      <c r="D22" s="124"/>
      <c r="E22" s="124"/>
    </row>
    <row r="23" spans="1:5" x14ac:dyDescent="0.25">
      <c r="A23" s="185">
        <v>43987</v>
      </c>
      <c r="B23" s="123" t="s">
        <v>51</v>
      </c>
      <c r="C23" s="178">
        <v>147094.1</v>
      </c>
      <c r="D23" s="124"/>
      <c r="E23" s="124"/>
    </row>
    <row r="24" spans="1:5" x14ac:dyDescent="0.25">
      <c r="A24" s="185">
        <v>43987</v>
      </c>
      <c r="B24" s="123" t="s">
        <v>52</v>
      </c>
      <c r="C24" s="178">
        <v>60731.3</v>
      </c>
      <c r="D24" s="124"/>
      <c r="E24" s="124"/>
    </row>
    <row r="25" spans="1:5" x14ac:dyDescent="0.25">
      <c r="A25" s="185">
        <v>43987</v>
      </c>
      <c r="B25" s="123" t="s">
        <v>53</v>
      </c>
      <c r="C25" s="180">
        <v>0</v>
      </c>
      <c r="D25" s="180" t="s">
        <v>42</v>
      </c>
      <c r="E25" s="126">
        <v>0</v>
      </c>
    </row>
    <row r="26" spans="1:5" x14ac:dyDescent="0.25">
      <c r="A26" s="185">
        <v>43987</v>
      </c>
      <c r="B26" s="123" t="s">
        <v>54</v>
      </c>
      <c r="C26" s="178">
        <v>12758.2</v>
      </c>
      <c r="D26" s="124"/>
      <c r="E26" s="124"/>
    </row>
    <row r="27" spans="1:5" x14ac:dyDescent="0.25">
      <c r="A27" s="185">
        <v>43988</v>
      </c>
      <c r="B27" s="123" t="s">
        <v>55</v>
      </c>
      <c r="C27" s="178">
        <v>9660</v>
      </c>
      <c r="D27" s="124"/>
      <c r="E27" s="124"/>
    </row>
    <row r="28" spans="1:5" x14ac:dyDescent="0.25">
      <c r="A28" s="185">
        <v>43988</v>
      </c>
      <c r="B28" s="123" t="s">
        <v>56</v>
      </c>
      <c r="C28" s="178">
        <v>177630.72</v>
      </c>
      <c r="D28" s="124"/>
      <c r="E28" s="124"/>
    </row>
    <row r="29" spans="1:5" x14ac:dyDescent="0.25">
      <c r="A29" s="185">
        <v>43988</v>
      </c>
      <c r="B29" s="123" t="s">
        <v>57</v>
      </c>
      <c r="C29" s="178">
        <v>93792.8</v>
      </c>
      <c r="D29" s="124"/>
      <c r="E29" s="124"/>
    </row>
    <row r="30" spans="1:5" x14ac:dyDescent="0.25">
      <c r="A30" s="185">
        <v>43988</v>
      </c>
      <c r="B30" s="123" t="s">
        <v>58</v>
      </c>
      <c r="C30" s="178">
        <v>29858.799999999999</v>
      </c>
      <c r="D30" s="124"/>
      <c r="E30" s="124"/>
    </row>
    <row r="31" spans="1:5" x14ac:dyDescent="0.25">
      <c r="A31" s="185">
        <v>43988</v>
      </c>
      <c r="B31" s="123" t="s">
        <v>59</v>
      </c>
      <c r="C31" s="178">
        <v>61549.7</v>
      </c>
      <c r="D31" s="124"/>
      <c r="E31" s="124"/>
    </row>
    <row r="32" spans="1:5" x14ac:dyDescent="0.25">
      <c r="A32" s="185">
        <v>43988</v>
      </c>
      <c r="B32" s="123" t="s">
        <v>60</v>
      </c>
      <c r="C32" s="180">
        <v>0</v>
      </c>
      <c r="D32" s="126" t="s">
        <v>42</v>
      </c>
      <c r="E32" s="126">
        <v>0</v>
      </c>
    </row>
    <row r="33" spans="1:5" x14ac:dyDescent="0.25">
      <c r="A33" s="185">
        <v>43989</v>
      </c>
      <c r="B33" s="123" t="s">
        <v>61</v>
      </c>
      <c r="C33" s="178">
        <v>36092.06</v>
      </c>
      <c r="D33" s="124"/>
      <c r="E33" s="124"/>
    </row>
    <row r="34" spans="1:5" x14ac:dyDescent="0.25">
      <c r="A34" s="185">
        <v>43990</v>
      </c>
      <c r="B34" s="123" t="s">
        <v>62</v>
      </c>
      <c r="C34" s="178">
        <v>45613.599999999999</v>
      </c>
      <c r="D34" s="124"/>
      <c r="E34" s="124"/>
    </row>
    <row r="35" spans="1:5" x14ac:dyDescent="0.25">
      <c r="A35" s="185">
        <v>43990</v>
      </c>
      <c r="B35" s="123" t="s">
        <v>63</v>
      </c>
      <c r="C35" s="178">
        <v>12776.4</v>
      </c>
      <c r="D35" s="124"/>
      <c r="E35" s="124"/>
    </row>
    <row r="36" spans="1:5" x14ac:dyDescent="0.25">
      <c r="A36" s="185">
        <v>43990</v>
      </c>
      <c r="B36" s="123" t="s">
        <v>64</v>
      </c>
      <c r="C36" s="180">
        <v>0</v>
      </c>
      <c r="D36" s="126" t="s">
        <v>42</v>
      </c>
      <c r="E36" s="126">
        <v>0</v>
      </c>
    </row>
    <row r="37" spans="1:5" x14ac:dyDescent="0.25">
      <c r="A37" s="185">
        <v>43990</v>
      </c>
      <c r="B37" s="123" t="s">
        <v>65</v>
      </c>
      <c r="C37" s="178">
        <v>167450.45000000001</v>
      </c>
      <c r="D37" s="124"/>
      <c r="E37" s="124"/>
    </row>
    <row r="38" spans="1:5" x14ac:dyDescent="0.25">
      <c r="A38" s="185">
        <v>43990</v>
      </c>
      <c r="B38" s="123" t="s">
        <v>66</v>
      </c>
      <c r="C38" s="178">
        <v>19341.900000000001</v>
      </c>
      <c r="D38" s="124"/>
      <c r="E38" s="124"/>
    </row>
    <row r="39" spans="1:5" x14ac:dyDescent="0.25">
      <c r="A39" s="185">
        <v>43991</v>
      </c>
      <c r="B39" s="123" t="s">
        <v>67</v>
      </c>
      <c r="C39" s="178">
        <v>420</v>
      </c>
      <c r="D39" s="124"/>
      <c r="E39" s="124"/>
    </row>
    <row r="40" spans="1:5" x14ac:dyDescent="0.25">
      <c r="A40" s="185">
        <v>43991</v>
      </c>
      <c r="B40" s="123" t="s">
        <v>68</v>
      </c>
      <c r="C40" s="178">
        <v>147252.6</v>
      </c>
      <c r="D40" s="124"/>
      <c r="E40" s="124"/>
    </row>
    <row r="41" spans="1:5" x14ac:dyDescent="0.25">
      <c r="A41" s="185">
        <v>43991</v>
      </c>
      <c r="B41" s="123" t="s">
        <v>69</v>
      </c>
      <c r="C41" s="178">
        <v>20830.8</v>
      </c>
      <c r="D41" s="124"/>
      <c r="E41" s="124"/>
    </row>
    <row r="42" spans="1:5" x14ac:dyDescent="0.25">
      <c r="A42" s="185">
        <v>43991</v>
      </c>
      <c r="B42" s="123" t="s">
        <v>70</v>
      </c>
      <c r="C42" s="178">
        <v>82402.84</v>
      </c>
      <c r="D42" s="124"/>
      <c r="E42" s="124"/>
    </row>
    <row r="43" spans="1:5" x14ac:dyDescent="0.25">
      <c r="A43" s="185">
        <v>43992</v>
      </c>
      <c r="B43" s="123" t="s">
        <v>71</v>
      </c>
      <c r="C43" s="178">
        <v>23073.200000000001</v>
      </c>
      <c r="D43" s="124"/>
      <c r="E43" s="124"/>
    </row>
    <row r="44" spans="1:5" x14ac:dyDescent="0.25">
      <c r="A44" s="185">
        <v>43992</v>
      </c>
      <c r="B44" s="123" t="s">
        <v>72</v>
      </c>
      <c r="C44" s="178">
        <v>87829.5</v>
      </c>
      <c r="D44" s="124"/>
      <c r="E44" s="124"/>
    </row>
    <row r="45" spans="1:5" x14ac:dyDescent="0.25">
      <c r="A45" s="185">
        <v>43992</v>
      </c>
      <c r="B45" s="123" t="s">
        <v>73</v>
      </c>
      <c r="C45" s="178">
        <v>16438.900000000001</v>
      </c>
      <c r="D45" s="124"/>
      <c r="E45" s="124"/>
    </row>
    <row r="46" spans="1:5" x14ac:dyDescent="0.25">
      <c r="A46" s="185">
        <v>43992</v>
      </c>
      <c r="B46" s="123" t="s">
        <v>74</v>
      </c>
      <c r="C46" s="178">
        <v>123629.4</v>
      </c>
      <c r="D46" s="124"/>
      <c r="E46" s="124"/>
    </row>
    <row r="47" spans="1:5" x14ac:dyDescent="0.25">
      <c r="A47" s="185">
        <v>43992</v>
      </c>
      <c r="B47" s="123" t="s">
        <v>75</v>
      </c>
      <c r="C47" s="178">
        <v>19944</v>
      </c>
      <c r="D47" s="124"/>
      <c r="E47" s="124"/>
    </row>
    <row r="48" spans="1:5" x14ac:dyDescent="0.25">
      <c r="A48" s="185">
        <v>43992</v>
      </c>
      <c r="B48" s="123" t="s">
        <v>76</v>
      </c>
      <c r="C48" s="180">
        <v>0</v>
      </c>
      <c r="D48" s="126"/>
      <c r="E48" s="126">
        <v>0</v>
      </c>
    </row>
    <row r="49" spans="1:5" x14ac:dyDescent="0.25">
      <c r="A49" s="185">
        <v>43992</v>
      </c>
      <c r="B49" s="123" t="s">
        <v>77</v>
      </c>
      <c r="C49" s="178">
        <v>76978.899999999994</v>
      </c>
      <c r="D49" s="124"/>
      <c r="E49" s="124"/>
    </row>
    <row r="50" spans="1:5" x14ac:dyDescent="0.25">
      <c r="A50" s="185">
        <v>43993</v>
      </c>
      <c r="B50" s="123" t="s">
        <v>78</v>
      </c>
      <c r="C50" s="178">
        <v>171583.6</v>
      </c>
      <c r="D50" s="124"/>
      <c r="E50" s="124"/>
    </row>
    <row r="51" spans="1:5" x14ac:dyDescent="0.25">
      <c r="A51" s="185">
        <v>43993</v>
      </c>
      <c r="B51" s="123" t="s">
        <v>79</v>
      </c>
      <c r="C51" s="180">
        <v>0</v>
      </c>
      <c r="D51" s="126"/>
      <c r="E51" s="126">
        <v>0</v>
      </c>
    </row>
    <row r="52" spans="1:5" x14ac:dyDescent="0.25">
      <c r="A52" s="185">
        <v>43993</v>
      </c>
      <c r="B52" s="123" t="s">
        <v>80</v>
      </c>
      <c r="C52" s="178">
        <v>47381</v>
      </c>
      <c r="D52" s="124"/>
      <c r="E52" s="124"/>
    </row>
    <row r="53" spans="1:5" x14ac:dyDescent="0.25">
      <c r="A53" s="185">
        <v>43993</v>
      </c>
      <c r="B53" s="123" t="s">
        <v>81</v>
      </c>
      <c r="C53" s="178">
        <v>106874</v>
      </c>
      <c r="D53" s="124"/>
      <c r="E53" s="124"/>
    </row>
    <row r="54" spans="1:5" x14ac:dyDescent="0.25">
      <c r="A54" s="185">
        <v>43993</v>
      </c>
      <c r="B54" s="123" t="s">
        <v>82</v>
      </c>
      <c r="C54" s="180">
        <v>0</v>
      </c>
      <c r="D54" s="126"/>
      <c r="E54" s="126">
        <v>0</v>
      </c>
    </row>
    <row r="55" spans="1:5" x14ac:dyDescent="0.25">
      <c r="A55" s="185">
        <v>43993</v>
      </c>
      <c r="B55" s="123" t="s">
        <v>83</v>
      </c>
      <c r="C55" s="178">
        <v>58605.599999999999</v>
      </c>
      <c r="D55" s="124"/>
      <c r="E55" s="124"/>
    </row>
    <row r="56" spans="1:5" x14ac:dyDescent="0.25">
      <c r="A56" s="185">
        <v>43993</v>
      </c>
      <c r="B56" s="123" t="s">
        <v>84</v>
      </c>
      <c r="C56" s="180">
        <v>0</v>
      </c>
      <c r="D56" s="126"/>
      <c r="E56" s="126">
        <v>0</v>
      </c>
    </row>
    <row r="57" spans="1:5" x14ac:dyDescent="0.25">
      <c r="A57" s="185">
        <v>43994</v>
      </c>
      <c r="B57" s="123" t="s">
        <v>85</v>
      </c>
      <c r="C57" s="180">
        <v>0</v>
      </c>
      <c r="D57" s="126"/>
      <c r="E57" s="126">
        <v>0</v>
      </c>
    </row>
    <row r="58" spans="1:5" x14ac:dyDescent="0.25">
      <c r="A58" s="185">
        <v>43994</v>
      </c>
      <c r="B58" s="123" t="s">
        <v>86</v>
      </c>
      <c r="C58" s="178">
        <v>223828.1</v>
      </c>
      <c r="D58" s="124"/>
      <c r="E58" s="124"/>
    </row>
    <row r="59" spans="1:5" x14ac:dyDescent="0.25">
      <c r="A59" s="185">
        <v>43994</v>
      </c>
      <c r="B59" s="123" t="s">
        <v>87</v>
      </c>
      <c r="C59" s="178">
        <v>98697</v>
      </c>
      <c r="D59" s="124"/>
      <c r="E59" s="124"/>
    </row>
    <row r="60" spans="1:5" x14ac:dyDescent="0.25">
      <c r="A60" s="185">
        <v>43994</v>
      </c>
      <c r="B60" s="123" t="s">
        <v>88</v>
      </c>
      <c r="C60" s="178">
        <v>114596.2</v>
      </c>
      <c r="D60" s="124"/>
      <c r="E60" s="124"/>
    </row>
    <row r="61" spans="1:5" x14ac:dyDescent="0.25">
      <c r="A61" s="185">
        <v>43994</v>
      </c>
      <c r="B61" s="123" t="s">
        <v>89</v>
      </c>
      <c r="C61" s="178">
        <v>2201.5</v>
      </c>
      <c r="D61" s="124"/>
      <c r="E61" s="124"/>
    </row>
    <row r="62" spans="1:5" x14ac:dyDescent="0.25">
      <c r="A62" s="185">
        <v>43994</v>
      </c>
      <c r="B62" s="123" t="s">
        <v>90</v>
      </c>
      <c r="C62" s="178">
        <v>10401</v>
      </c>
      <c r="D62" s="124"/>
      <c r="E62" s="124"/>
    </row>
    <row r="63" spans="1:5" x14ac:dyDescent="0.25">
      <c r="A63" s="185">
        <v>43995</v>
      </c>
      <c r="B63" s="123" t="s">
        <v>91</v>
      </c>
      <c r="C63" s="178">
        <v>6148</v>
      </c>
      <c r="D63" s="124"/>
      <c r="E63" s="124"/>
    </row>
    <row r="64" spans="1:5" x14ac:dyDescent="0.25">
      <c r="A64" s="185">
        <v>43995</v>
      </c>
      <c r="B64" s="123" t="s">
        <v>92</v>
      </c>
      <c r="C64" s="178">
        <v>75784</v>
      </c>
      <c r="D64" s="124"/>
      <c r="E64" s="124"/>
    </row>
    <row r="65" spans="1:5" x14ac:dyDescent="0.25">
      <c r="A65" s="185">
        <v>43995</v>
      </c>
      <c r="B65" s="123" t="s">
        <v>93</v>
      </c>
      <c r="C65" s="180">
        <v>0</v>
      </c>
      <c r="D65" s="126"/>
      <c r="E65" s="126">
        <v>0</v>
      </c>
    </row>
    <row r="66" spans="1:5" x14ac:dyDescent="0.25">
      <c r="A66" s="185">
        <v>43995</v>
      </c>
      <c r="B66" s="123" t="s">
        <v>94</v>
      </c>
      <c r="C66" s="178">
        <v>191675.5</v>
      </c>
      <c r="D66" s="124"/>
      <c r="E66" s="124"/>
    </row>
    <row r="67" spans="1:5" x14ac:dyDescent="0.25">
      <c r="A67" s="185">
        <v>43995</v>
      </c>
      <c r="B67" s="123" t="s">
        <v>95</v>
      </c>
      <c r="C67" s="178">
        <v>50384.5</v>
      </c>
      <c r="D67" s="124"/>
      <c r="E67" s="124"/>
    </row>
    <row r="68" spans="1:5" x14ac:dyDescent="0.25">
      <c r="A68" s="185">
        <v>43995</v>
      </c>
      <c r="B68" s="123" t="s">
        <v>96</v>
      </c>
      <c r="C68" s="180">
        <v>0</v>
      </c>
      <c r="D68" s="126"/>
      <c r="E68" s="126">
        <v>0</v>
      </c>
    </row>
    <row r="69" spans="1:5" x14ac:dyDescent="0.25">
      <c r="A69" s="185">
        <v>43995</v>
      </c>
      <c r="B69" s="123" t="s">
        <v>97</v>
      </c>
      <c r="C69" s="178">
        <v>71918.5</v>
      </c>
      <c r="D69" s="124"/>
      <c r="E69" s="124"/>
    </row>
    <row r="70" spans="1:5" x14ac:dyDescent="0.25">
      <c r="A70" s="185">
        <v>43995</v>
      </c>
      <c r="B70" s="123" t="s">
        <v>98</v>
      </c>
      <c r="C70" s="178">
        <v>63146.7</v>
      </c>
      <c r="D70" s="124"/>
      <c r="E70" s="124"/>
    </row>
    <row r="71" spans="1:5" x14ac:dyDescent="0.25">
      <c r="A71" s="185">
        <v>43995</v>
      </c>
      <c r="B71" s="123" t="s">
        <v>99</v>
      </c>
      <c r="C71" s="178">
        <v>7200</v>
      </c>
      <c r="D71" s="124"/>
      <c r="E71" s="124"/>
    </row>
    <row r="72" spans="1:5" x14ac:dyDescent="0.25">
      <c r="A72" s="185">
        <v>43996</v>
      </c>
      <c r="B72" s="123" t="s">
        <v>100</v>
      </c>
      <c r="C72" s="178">
        <v>11000</v>
      </c>
      <c r="D72" s="124"/>
      <c r="E72" s="124"/>
    </row>
    <row r="73" spans="1:5" x14ac:dyDescent="0.25">
      <c r="A73" s="185">
        <v>43997</v>
      </c>
      <c r="B73" s="123" t="s">
        <v>101</v>
      </c>
      <c r="C73" s="178">
        <v>19765.2</v>
      </c>
      <c r="D73" s="124"/>
      <c r="E73" s="124"/>
    </row>
    <row r="74" spans="1:5" x14ac:dyDescent="0.25">
      <c r="A74" s="185">
        <v>43997</v>
      </c>
      <c r="B74" s="123" t="s">
        <v>102</v>
      </c>
      <c r="C74" s="178">
        <v>34421.599999999999</v>
      </c>
      <c r="D74" s="124"/>
      <c r="E74" s="124"/>
    </row>
    <row r="75" spans="1:5" x14ac:dyDescent="0.25">
      <c r="A75" s="185">
        <v>43997</v>
      </c>
      <c r="B75" s="123" t="s">
        <v>103</v>
      </c>
      <c r="C75" s="178">
        <v>2395.1</v>
      </c>
      <c r="D75" s="124"/>
      <c r="E75" s="124"/>
    </row>
    <row r="76" spans="1:5" x14ac:dyDescent="0.25">
      <c r="A76" s="185">
        <v>43997</v>
      </c>
      <c r="B76" s="123" t="s">
        <v>104</v>
      </c>
      <c r="C76" s="178">
        <v>61062.9</v>
      </c>
      <c r="D76" s="124"/>
      <c r="E76" s="124"/>
    </row>
    <row r="77" spans="1:5" x14ac:dyDescent="0.25">
      <c r="A77" s="185">
        <v>43997</v>
      </c>
      <c r="B77" s="123" t="s">
        <v>105</v>
      </c>
      <c r="C77" s="178">
        <v>4032</v>
      </c>
      <c r="D77" s="124"/>
      <c r="E77" s="124"/>
    </row>
    <row r="78" spans="1:5" x14ac:dyDescent="0.25">
      <c r="A78" s="185">
        <v>43997</v>
      </c>
      <c r="B78" s="123" t="s">
        <v>106</v>
      </c>
      <c r="C78" s="178">
        <v>9356.4</v>
      </c>
      <c r="D78" s="124"/>
      <c r="E78" s="124"/>
    </row>
    <row r="79" spans="1:5" x14ac:dyDescent="0.25">
      <c r="A79" s="185">
        <v>43997</v>
      </c>
      <c r="B79" s="123" t="s">
        <v>107</v>
      </c>
      <c r="C79" s="178">
        <v>161275.16</v>
      </c>
      <c r="D79" s="124"/>
      <c r="E79" s="124"/>
    </row>
    <row r="80" spans="1:5" x14ac:dyDescent="0.25">
      <c r="A80" s="185">
        <v>43997</v>
      </c>
      <c r="B80" s="123" t="s">
        <v>108</v>
      </c>
      <c r="C80" s="178">
        <v>3570</v>
      </c>
      <c r="D80" s="124"/>
      <c r="E80" s="124"/>
    </row>
    <row r="81" spans="1:5" x14ac:dyDescent="0.25">
      <c r="A81" s="185">
        <v>43997</v>
      </c>
      <c r="B81" s="123" t="s">
        <v>109</v>
      </c>
      <c r="C81" s="178">
        <v>37040</v>
      </c>
      <c r="D81" s="124"/>
      <c r="E81" s="124"/>
    </row>
    <row r="82" spans="1:5" x14ac:dyDescent="0.25">
      <c r="A82" s="185">
        <v>43998</v>
      </c>
      <c r="B82" s="123" t="s">
        <v>110</v>
      </c>
      <c r="C82" s="178">
        <v>78396.2</v>
      </c>
      <c r="D82" s="124"/>
      <c r="E82" s="124"/>
    </row>
    <row r="83" spans="1:5" x14ac:dyDescent="0.25">
      <c r="A83" s="185">
        <v>43998</v>
      </c>
      <c r="B83" s="123" t="s">
        <v>111</v>
      </c>
      <c r="C83" s="178">
        <v>8805</v>
      </c>
      <c r="D83" s="124"/>
      <c r="E83" s="124"/>
    </row>
    <row r="84" spans="1:5" x14ac:dyDescent="0.25">
      <c r="A84" s="185">
        <v>43998</v>
      </c>
      <c r="B84" s="123" t="s">
        <v>112</v>
      </c>
      <c r="C84" s="178">
        <v>23525.200000000001</v>
      </c>
      <c r="D84" s="124"/>
      <c r="E84" s="124"/>
    </row>
    <row r="85" spans="1:5" x14ac:dyDescent="0.25">
      <c r="A85" s="185">
        <v>43998</v>
      </c>
      <c r="B85" s="123" t="s">
        <v>113</v>
      </c>
      <c r="C85" s="178">
        <v>4377.6000000000004</v>
      </c>
      <c r="D85" s="124"/>
      <c r="E85" s="124"/>
    </row>
    <row r="86" spans="1:5" x14ac:dyDescent="0.25">
      <c r="A86" s="185">
        <v>43998</v>
      </c>
      <c r="B86" s="123" t="s">
        <v>114</v>
      </c>
      <c r="C86" s="178">
        <v>395160</v>
      </c>
      <c r="D86" s="124"/>
      <c r="E86" s="124"/>
    </row>
    <row r="87" spans="1:5" x14ac:dyDescent="0.25">
      <c r="A87" s="185">
        <v>43999</v>
      </c>
      <c r="B87" s="123" t="s">
        <v>115</v>
      </c>
      <c r="C87" s="178">
        <v>88684.3</v>
      </c>
      <c r="D87" s="124"/>
      <c r="E87" s="124"/>
    </row>
    <row r="88" spans="1:5" x14ac:dyDescent="0.25">
      <c r="A88" s="185">
        <v>43999</v>
      </c>
      <c r="B88" s="123" t="s">
        <v>116</v>
      </c>
      <c r="C88" s="178">
        <v>32823</v>
      </c>
      <c r="D88" s="124"/>
      <c r="E88" s="124"/>
    </row>
    <row r="89" spans="1:5" x14ac:dyDescent="0.25">
      <c r="A89" s="185">
        <v>43999</v>
      </c>
      <c r="B89" s="123" t="s">
        <v>117</v>
      </c>
      <c r="C89" s="180">
        <v>0</v>
      </c>
      <c r="D89" s="126"/>
      <c r="E89" s="126">
        <v>0</v>
      </c>
    </row>
    <row r="90" spans="1:5" x14ac:dyDescent="0.25">
      <c r="A90" s="185">
        <v>43999</v>
      </c>
      <c r="B90" s="123" t="s">
        <v>118</v>
      </c>
      <c r="C90" s="178">
        <v>80800.44</v>
      </c>
      <c r="D90" s="124"/>
      <c r="E90" s="124"/>
    </row>
    <row r="91" spans="1:5" x14ac:dyDescent="0.25">
      <c r="A91" s="185">
        <v>43999</v>
      </c>
      <c r="B91" s="123" t="s">
        <v>119</v>
      </c>
      <c r="C91" s="178">
        <v>97498.2</v>
      </c>
      <c r="D91" s="124"/>
      <c r="E91" s="124"/>
    </row>
    <row r="92" spans="1:5" x14ac:dyDescent="0.25">
      <c r="A92" s="185">
        <v>43999</v>
      </c>
      <c r="B92" s="123" t="s">
        <v>120</v>
      </c>
      <c r="C92" s="180">
        <v>0</v>
      </c>
      <c r="D92" s="126"/>
      <c r="E92" s="126">
        <v>0</v>
      </c>
    </row>
    <row r="93" spans="1:5" x14ac:dyDescent="0.25">
      <c r="A93" s="185">
        <v>43999</v>
      </c>
      <c r="B93" s="123" t="s">
        <v>121</v>
      </c>
      <c r="C93" s="178">
        <v>13212</v>
      </c>
      <c r="D93" s="124"/>
      <c r="E93" s="124"/>
    </row>
    <row r="94" spans="1:5" x14ac:dyDescent="0.25">
      <c r="A94" s="185">
        <v>43999</v>
      </c>
      <c r="B94" s="123" t="s">
        <v>122</v>
      </c>
      <c r="C94" s="178">
        <v>8202.4</v>
      </c>
      <c r="D94" s="124"/>
      <c r="E94" s="124"/>
    </row>
    <row r="95" spans="1:5" x14ac:dyDescent="0.25">
      <c r="A95" s="185">
        <v>43999</v>
      </c>
      <c r="B95" s="123" t="s">
        <v>123</v>
      </c>
      <c r="C95" s="178">
        <v>452880</v>
      </c>
      <c r="D95" s="124"/>
      <c r="E95" s="124"/>
    </row>
    <row r="96" spans="1:5" x14ac:dyDescent="0.25">
      <c r="A96" s="185">
        <v>43999</v>
      </c>
      <c r="B96" s="123" t="s">
        <v>124</v>
      </c>
      <c r="C96" s="178">
        <v>432160</v>
      </c>
      <c r="D96" s="124"/>
      <c r="E96" s="124"/>
    </row>
    <row r="97" spans="1:5" x14ac:dyDescent="0.25">
      <c r="A97" s="185">
        <v>43999</v>
      </c>
      <c r="B97" s="123" t="s">
        <v>125</v>
      </c>
      <c r="C97" s="178">
        <v>74610.600000000006</v>
      </c>
      <c r="D97" s="124"/>
      <c r="E97" s="124"/>
    </row>
    <row r="98" spans="1:5" x14ac:dyDescent="0.25">
      <c r="A98" s="185">
        <v>44000</v>
      </c>
      <c r="B98" s="123" t="s">
        <v>126</v>
      </c>
      <c r="C98" s="178">
        <v>7151.6</v>
      </c>
      <c r="D98" s="124"/>
      <c r="E98" s="124"/>
    </row>
    <row r="99" spans="1:5" x14ac:dyDescent="0.25">
      <c r="A99" s="185">
        <v>44000</v>
      </c>
      <c r="B99" s="123" t="s">
        <v>127</v>
      </c>
      <c r="C99" s="178">
        <v>77355.600000000006</v>
      </c>
      <c r="D99" s="124"/>
      <c r="E99" s="124"/>
    </row>
    <row r="100" spans="1:5" x14ac:dyDescent="0.25">
      <c r="A100" s="185">
        <v>44000</v>
      </c>
      <c r="B100" s="123" t="s">
        <v>128</v>
      </c>
      <c r="C100" s="178">
        <v>87034.4</v>
      </c>
      <c r="D100" s="124"/>
      <c r="E100" s="124"/>
    </row>
    <row r="101" spans="1:5" x14ac:dyDescent="0.25">
      <c r="A101" s="185">
        <v>44000</v>
      </c>
      <c r="B101" s="123" t="s">
        <v>129</v>
      </c>
      <c r="C101" s="178">
        <v>92512</v>
      </c>
      <c r="D101" s="124"/>
      <c r="E101" s="124"/>
    </row>
    <row r="102" spans="1:5" x14ac:dyDescent="0.25">
      <c r="A102" s="185">
        <v>44000</v>
      </c>
      <c r="B102" s="123" t="s">
        <v>130</v>
      </c>
      <c r="C102" s="178">
        <v>155276</v>
      </c>
      <c r="D102" s="124"/>
      <c r="E102" s="124"/>
    </row>
    <row r="103" spans="1:5" x14ac:dyDescent="0.25">
      <c r="A103" s="185">
        <v>44000</v>
      </c>
      <c r="B103" s="123" t="s">
        <v>131</v>
      </c>
      <c r="C103" s="178">
        <v>67741.399999999994</v>
      </c>
      <c r="D103" s="124"/>
      <c r="E103" s="124"/>
    </row>
    <row r="104" spans="1:5" x14ac:dyDescent="0.25">
      <c r="A104" s="185">
        <v>44000</v>
      </c>
      <c r="B104" s="123" t="s">
        <v>132</v>
      </c>
      <c r="C104" s="178">
        <v>11988.8</v>
      </c>
      <c r="D104" s="124"/>
      <c r="E104" s="124"/>
    </row>
    <row r="105" spans="1:5" x14ac:dyDescent="0.25">
      <c r="A105" s="185">
        <v>44001</v>
      </c>
      <c r="B105" s="123" t="s">
        <v>133</v>
      </c>
      <c r="C105" s="178">
        <v>51708.4</v>
      </c>
      <c r="D105" s="124"/>
      <c r="E105" s="124"/>
    </row>
    <row r="106" spans="1:5" x14ac:dyDescent="0.25">
      <c r="A106" s="185">
        <v>44001</v>
      </c>
      <c r="B106" s="123" t="s">
        <v>134</v>
      </c>
      <c r="C106" s="178">
        <v>283.2</v>
      </c>
      <c r="D106" s="124"/>
      <c r="E106" s="124"/>
    </row>
    <row r="107" spans="1:5" x14ac:dyDescent="0.25">
      <c r="A107" s="185">
        <v>44001</v>
      </c>
      <c r="B107" s="123" t="s">
        <v>135</v>
      </c>
      <c r="C107" s="178">
        <v>83383.199999999997</v>
      </c>
      <c r="D107" s="124"/>
      <c r="E107" s="124"/>
    </row>
    <row r="108" spans="1:5" x14ac:dyDescent="0.25">
      <c r="A108" s="185">
        <v>44001</v>
      </c>
      <c r="B108" s="123" t="s">
        <v>136</v>
      </c>
      <c r="C108" s="178">
        <v>75070.399999999994</v>
      </c>
      <c r="D108" s="124"/>
      <c r="E108" s="124"/>
    </row>
    <row r="109" spans="1:5" x14ac:dyDescent="0.25">
      <c r="A109" s="185">
        <v>44001</v>
      </c>
      <c r="B109" s="123" t="s">
        <v>137</v>
      </c>
      <c r="C109" s="180">
        <v>0</v>
      </c>
      <c r="D109" s="126"/>
      <c r="E109" s="126">
        <v>0</v>
      </c>
    </row>
    <row r="110" spans="1:5" x14ac:dyDescent="0.25">
      <c r="A110" s="185">
        <v>44001</v>
      </c>
      <c r="B110" s="123" t="s">
        <v>138</v>
      </c>
      <c r="C110" s="178">
        <v>90383.3</v>
      </c>
      <c r="D110" s="124"/>
      <c r="E110" s="124"/>
    </row>
    <row r="111" spans="1:5" x14ac:dyDescent="0.25">
      <c r="A111" s="185">
        <v>44001</v>
      </c>
      <c r="B111" s="123" t="s">
        <v>139</v>
      </c>
      <c r="C111" s="178">
        <v>34108.400000000001</v>
      </c>
      <c r="D111" s="124"/>
      <c r="E111" s="124"/>
    </row>
    <row r="112" spans="1:5" x14ac:dyDescent="0.25">
      <c r="A112" s="185">
        <v>44001</v>
      </c>
      <c r="B112" s="123" t="s">
        <v>140</v>
      </c>
      <c r="C112" s="178">
        <v>25326.080000000002</v>
      </c>
      <c r="D112" s="124"/>
      <c r="E112" s="124"/>
    </row>
    <row r="113" spans="1:5" x14ac:dyDescent="0.25">
      <c r="A113" s="185">
        <v>44001</v>
      </c>
      <c r="B113" s="123" t="s">
        <v>141</v>
      </c>
      <c r="C113" s="178">
        <v>22392.5</v>
      </c>
      <c r="D113" s="124"/>
      <c r="E113" s="124"/>
    </row>
    <row r="114" spans="1:5" x14ac:dyDescent="0.25">
      <c r="A114" s="185">
        <v>44001</v>
      </c>
      <c r="B114" s="123" t="s">
        <v>142</v>
      </c>
      <c r="C114" s="180">
        <v>0</v>
      </c>
      <c r="D114" s="126"/>
      <c r="E114" s="126">
        <v>0</v>
      </c>
    </row>
    <row r="115" spans="1:5" x14ac:dyDescent="0.25">
      <c r="A115" s="185">
        <v>44001</v>
      </c>
      <c r="B115" s="123" t="s">
        <v>143</v>
      </c>
      <c r="C115" s="178">
        <v>19920</v>
      </c>
      <c r="D115" s="124"/>
      <c r="E115" s="124"/>
    </row>
    <row r="116" spans="1:5" x14ac:dyDescent="0.25">
      <c r="A116" s="185">
        <v>44002</v>
      </c>
      <c r="B116" s="123" t="s">
        <v>144</v>
      </c>
      <c r="C116" s="178">
        <v>74241.25</v>
      </c>
      <c r="D116" s="124"/>
      <c r="E116" s="124"/>
    </row>
    <row r="117" spans="1:5" x14ac:dyDescent="0.25">
      <c r="A117" s="185">
        <v>44002</v>
      </c>
      <c r="B117" s="123" t="s">
        <v>145</v>
      </c>
      <c r="C117" s="178">
        <v>111239.9</v>
      </c>
      <c r="D117" s="124"/>
      <c r="E117" s="124"/>
    </row>
    <row r="118" spans="1:5" x14ac:dyDescent="0.25">
      <c r="A118" s="185">
        <v>44002</v>
      </c>
      <c r="B118" s="123" t="s">
        <v>146</v>
      </c>
      <c r="C118" s="178">
        <v>93513.600000000006</v>
      </c>
      <c r="D118" s="124"/>
      <c r="E118" s="124"/>
    </row>
    <row r="119" spans="1:5" x14ac:dyDescent="0.25">
      <c r="A119" s="185">
        <v>44002</v>
      </c>
      <c r="B119" s="123" t="s">
        <v>147</v>
      </c>
      <c r="C119" s="178">
        <v>70581.5</v>
      </c>
      <c r="D119" s="124"/>
      <c r="E119" s="124"/>
    </row>
    <row r="120" spans="1:5" x14ac:dyDescent="0.25">
      <c r="A120" s="185">
        <v>44002</v>
      </c>
      <c r="B120" s="123" t="s">
        <v>148</v>
      </c>
      <c r="C120" s="178">
        <v>230929.9</v>
      </c>
      <c r="D120" s="124"/>
      <c r="E120" s="124"/>
    </row>
    <row r="121" spans="1:5" x14ac:dyDescent="0.25">
      <c r="A121" s="185">
        <v>44002</v>
      </c>
      <c r="B121" s="123" t="s">
        <v>149</v>
      </c>
      <c r="C121" s="178">
        <v>76566.600000000006</v>
      </c>
      <c r="D121" s="124"/>
      <c r="E121" s="124"/>
    </row>
    <row r="122" spans="1:5" x14ac:dyDescent="0.25">
      <c r="A122" s="185">
        <v>44002</v>
      </c>
      <c r="B122" s="123" t="s">
        <v>150</v>
      </c>
      <c r="C122" s="178">
        <v>10080</v>
      </c>
      <c r="D122" s="124"/>
      <c r="E122" s="124"/>
    </row>
    <row r="123" spans="1:5" x14ac:dyDescent="0.25">
      <c r="A123" s="185">
        <v>44002</v>
      </c>
      <c r="B123" s="123" t="s">
        <v>151</v>
      </c>
      <c r="C123" s="178">
        <v>77045.3</v>
      </c>
      <c r="D123" s="124"/>
      <c r="E123" s="124"/>
    </row>
    <row r="124" spans="1:5" x14ac:dyDescent="0.25">
      <c r="A124" s="185">
        <v>44003</v>
      </c>
      <c r="B124" s="123" t="s">
        <v>152</v>
      </c>
      <c r="C124" s="178">
        <v>25396.6</v>
      </c>
      <c r="D124" s="124"/>
      <c r="E124" s="124"/>
    </row>
    <row r="125" spans="1:5" x14ac:dyDescent="0.25">
      <c r="A125" s="185">
        <v>44003</v>
      </c>
      <c r="B125" s="123" t="s">
        <v>153</v>
      </c>
      <c r="C125" s="178">
        <v>10831.5</v>
      </c>
      <c r="D125" s="124"/>
      <c r="E125" s="124"/>
    </row>
    <row r="126" spans="1:5" x14ac:dyDescent="0.25">
      <c r="A126" s="185">
        <v>44003</v>
      </c>
      <c r="B126" s="123" t="s">
        <v>154</v>
      </c>
      <c r="C126" s="178">
        <v>18539</v>
      </c>
      <c r="D126" s="124"/>
      <c r="E126" s="124"/>
    </row>
    <row r="127" spans="1:5" x14ac:dyDescent="0.25">
      <c r="A127" s="185">
        <v>44003</v>
      </c>
      <c r="B127" s="123" t="s">
        <v>155</v>
      </c>
      <c r="C127" s="178">
        <v>8412</v>
      </c>
      <c r="D127" s="124"/>
      <c r="E127" s="124"/>
    </row>
    <row r="128" spans="1:5" x14ac:dyDescent="0.25">
      <c r="A128" s="185">
        <v>44004</v>
      </c>
      <c r="B128" s="123" t="s">
        <v>156</v>
      </c>
      <c r="C128" s="178">
        <v>129257.2</v>
      </c>
      <c r="D128" s="124"/>
      <c r="E128" s="124"/>
    </row>
    <row r="129" spans="1:5" x14ac:dyDescent="0.25">
      <c r="A129" s="185">
        <v>44004</v>
      </c>
      <c r="B129" s="123" t="s">
        <v>157</v>
      </c>
      <c r="C129" s="178">
        <v>12851.2</v>
      </c>
      <c r="D129" s="124"/>
      <c r="E129" s="124"/>
    </row>
    <row r="130" spans="1:5" x14ac:dyDescent="0.25">
      <c r="A130" s="185">
        <v>44004</v>
      </c>
      <c r="B130" s="123" t="s">
        <v>158</v>
      </c>
      <c r="C130" s="178">
        <v>165102.20000000001</v>
      </c>
      <c r="D130" s="124"/>
      <c r="E130" s="124"/>
    </row>
    <row r="131" spans="1:5" x14ac:dyDescent="0.25">
      <c r="A131" s="185">
        <v>44004</v>
      </c>
      <c r="B131" s="123" t="s">
        <v>159</v>
      </c>
      <c r="C131" s="178">
        <v>46022.400000000001</v>
      </c>
      <c r="D131" s="124"/>
      <c r="E131" s="124"/>
    </row>
    <row r="132" spans="1:5" x14ac:dyDescent="0.25">
      <c r="A132" s="185">
        <v>44004</v>
      </c>
      <c r="B132" s="123" t="s">
        <v>160</v>
      </c>
      <c r="C132" s="178">
        <v>21486.5</v>
      </c>
      <c r="D132" s="124"/>
      <c r="E132" s="124"/>
    </row>
    <row r="133" spans="1:5" x14ac:dyDescent="0.25">
      <c r="A133" s="185">
        <v>44004</v>
      </c>
      <c r="B133" s="123" t="s">
        <v>161</v>
      </c>
      <c r="C133" s="178">
        <v>66185.5</v>
      </c>
      <c r="D133" s="124"/>
      <c r="E133" s="124"/>
    </row>
    <row r="134" spans="1:5" x14ac:dyDescent="0.25">
      <c r="A134" s="185">
        <v>44005</v>
      </c>
      <c r="B134" s="123" t="s">
        <v>162</v>
      </c>
      <c r="C134" s="178">
        <v>20217.599999999999</v>
      </c>
      <c r="D134" s="124"/>
      <c r="E134" s="124"/>
    </row>
    <row r="135" spans="1:5" x14ac:dyDescent="0.25">
      <c r="A135" s="185">
        <v>44005</v>
      </c>
      <c r="B135" s="123" t="s">
        <v>163</v>
      </c>
      <c r="C135" s="178">
        <v>1416.48</v>
      </c>
      <c r="D135" s="124"/>
      <c r="E135" s="124"/>
    </row>
    <row r="136" spans="1:5" x14ac:dyDescent="0.25">
      <c r="A136" s="185">
        <v>44005</v>
      </c>
      <c r="B136" s="123" t="s">
        <v>164</v>
      </c>
      <c r="C136" s="178">
        <v>106123.62</v>
      </c>
      <c r="D136" s="124"/>
      <c r="E136" s="124"/>
    </row>
    <row r="137" spans="1:5" x14ac:dyDescent="0.25">
      <c r="A137" s="185">
        <v>44006</v>
      </c>
      <c r="B137" s="123" t="s">
        <v>165</v>
      </c>
      <c r="C137" s="178">
        <v>30744</v>
      </c>
      <c r="D137" s="124"/>
      <c r="E137" s="124"/>
    </row>
    <row r="138" spans="1:5" x14ac:dyDescent="0.25">
      <c r="A138" s="185">
        <v>44006</v>
      </c>
      <c r="B138" s="123" t="s">
        <v>166</v>
      </c>
      <c r="C138" s="178">
        <v>428.8</v>
      </c>
      <c r="D138" s="124"/>
      <c r="E138" s="124"/>
    </row>
    <row r="139" spans="1:5" x14ac:dyDescent="0.25">
      <c r="A139" s="185">
        <v>44006</v>
      </c>
      <c r="B139" s="123" t="s">
        <v>167</v>
      </c>
      <c r="C139" s="178">
        <v>55062.9</v>
      </c>
      <c r="D139" s="124"/>
      <c r="E139" s="124"/>
    </row>
    <row r="140" spans="1:5" x14ac:dyDescent="0.25">
      <c r="A140" s="185">
        <v>44006</v>
      </c>
      <c r="B140" s="123" t="s">
        <v>168</v>
      </c>
      <c r="C140" s="178">
        <v>111278.39999999999</v>
      </c>
      <c r="D140" s="124"/>
      <c r="E140" s="124"/>
    </row>
    <row r="141" spans="1:5" x14ac:dyDescent="0.25">
      <c r="A141" s="185">
        <v>44006</v>
      </c>
      <c r="B141" s="123" t="s">
        <v>169</v>
      </c>
      <c r="C141" s="178">
        <v>80809.2</v>
      </c>
      <c r="D141" s="124"/>
      <c r="E141" s="124"/>
    </row>
    <row r="142" spans="1:5" x14ac:dyDescent="0.25">
      <c r="A142" s="185">
        <v>44006</v>
      </c>
      <c r="B142" s="123" t="s">
        <v>170</v>
      </c>
      <c r="C142" s="178">
        <v>398268</v>
      </c>
      <c r="D142" s="124"/>
      <c r="E142" s="124"/>
    </row>
    <row r="143" spans="1:5" x14ac:dyDescent="0.25">
      <c r="A143" s="185">
        <v>44006</v>
      </c>
      <c r="B143" s="123" t="s">
        <v>171</v>
      </c>
      <c r="C143" s="178">
        <v>3727.2</v>
      </c>
      <c r="D143" s="124"/>
      <c r="E143" s="124"/>
    </row>
    <row r="144" spans="1:5" x14ac:dyDescent="0.25">
      <c r="A144" s="185">
        <v>44007</v>
      </c>
      <c r="B144" s="123" t="s">
        <v>172</v>
      </c>
      <c r="C144" s="178">
        <v>22759</v>
      </c>
      <c r="D144" s="124"/>
      <c r="E144" s="124"/>
    </row>
    <row r="145" spans="1:5" x14ac:dyDescent="0.25">
      <c r="A145" s="185">
        <v>44007</v>
      </c>
      <c r="B145" s="123" t="s">
        <v>173</v>
      </c>
      <c r="C145" s="178">
        <v>103821.2</v>
      </c>
      <c r="D145" s="124"/>
      <c r="E145" s="124"/>
    </row>
    <row r="146" spans="1:5" x14ac:dyDescent="0.25">
      <c r="A146" s="185">
        <v>44007</v>
      </c>
      <c r="B146" s="123" t="s">
        <v>174</v>
      </c>
      <c r="C146" s="178">
        <v>81370.8</v>
      </c>
      <c r="D146" s="124"/>
      <c r="E146" s="124"/>
    </row>
    <row r="147" spans="1:5" x14ac:dyDescent="0.25">
      <c r="A147" s="185">
        <v>44007</v>
      </c>
      <c r="B147" s="123" t="s">
        <v>175</v>
      </c>
      <c r="C147" s="178">
        <v>96354.8</v>
      </c>
      <c r="D147" s="124"/>
      <c r="E147" s="124"/>
    </row>
    <row r="148" spans="1:5" x14ac:dyDescent="0.25">
      <c r="A148" s="185">
        <v>44007</v>
      </c>
      <c r="B148" s="123" t="s">
        <v>176</v>
      </c>
      <c r="C148" s="178">
        <v>35356.300000000003</v>
      </c>
      <c r="D148" s="124"/>
      <c r="E148" s="124"/>
    </row>
    <row r="149" spans="1:5" x14ac:dyDescent="0.25">
      <c r="A149" s="185">
        <v>44007</v>
      </c>
      <c r="B149" s="123" t="s">
        <v>177</v>
      </c>
      <c r="C149" s="178">
        <v>1276.8</v>
      </c>
      <c r="D149" s="124"/>
      <c r="E149" s="124"/>
    </row>
    <row r="150" spans="1:5" x14ac:dyDescent="0.25">
      <c r="A150" s="185">
        <v>44008</v>
      </c>
      <c r="B150" s="123" t="s">
        <v>178</v>
      </c>
      <c r="C150" s="178">
        <v>12690.6</v>
      </c>
      <c r="D150" s="124"/>
      <c r="E150" s="124"/>
    </row>
    <row r="151" spans="1:5" x14ac:dyDescent="0.25">
      <c r="A151" s="185">
        <v>44008</v>
      </c>
      <c r="B151" s="123" t="s">
        <v>179</v>
      </c>
      <c r="C151" s="178">
        <v>255380.8</v>
      </c>
      <c r="D151" s="124"/>
      <c r="E151" s="124"/>
    </row>
    <row r="152" spans="1:5" x14ac:dyDescent="0.25">
      <c r="A152" s="185">
        <v>44008</v>
      </c>
      <c r="B152" s="123" t="s">
        <v>180</v>
      </c>
      <c r="C152" s="178">
        <v>5580.96</v>
      </c>
      <c r="D152" s="124"/>
      <c r="E152" s="124"/>
    </row>
    <row r="153" spans="1:5" x14ac:dyDescent="0.25">
      <c r="A153" s="185">
        <v>44008</v>
      </c>
      <c r="B153" s="123" t="s">
        <v>181</v>
      </c>
      <c r="C153" s="178">
        <v>57688</v>
      </c>
      <c r="D153" s="124"/>
      <c r="E153" s="124"/>
    </row>
    <row r="154" spans="1:5" x14ac:dyDescent="0.25">
      <c r="A154" s="185">
        <v>44008</v>
      </c>
      <c r="B154" s="123" t="s">
        <v>182</v>
      </c>
      <c r="C154" s="178">
        <v>58049.5</v>
      </c>
      <c r="D154" s="124"/>
      <c r="E154" s="124"/>
    </row>
    <row r="155" spans="1:5" x14ac:dyDescent="0.25">
      <c r="A155" s="185">
        <v>44008</v>
      </c>
      <c r="B155" s="123" t="s">
        <v>183</v>
      </c>
      <c r="C155" s="178">
        <v>21459</v>
      </c>
      <c r="D155" s="124"/>
      <c r="E155" s="124"/>
    </row>
    <row r="156" spans="1:5" x14ac:dyDescent="0.25">
      <c r="A156" s="185">
        <v>44008</v>
      </c>
      <c r="B156" s="123" t="s">
        <v>184</v>
      </c>
      <c r="C156" s="178">
        <v>58921.1</v>
      </c>
      <c r="D156" s="124"/>
      <c r="E156" s="124"/>
    </row>
    <row r="157" spans="1:5" x14ac:dyDescent="0.25">
      <c r="A157" s="185">
        <v>44008</v>
      </c>
      <c r="B157" s="123" t="s">
        <v>185</v>
      </c>
      <c r="C157" s="178">
        <v>26000</v>
      </c>
      <c r="D157" s="124"/>
      <c r="E157" s="124"/>
    </row>
    <row r="158" spans="1:5" x14ac:dyDescent="0.25">
      <c r="A158" s="185">
        <v>44008</v>
      </c>
      <c r="B158" s="123" t="s">
        <v>186</v>
      </c>
      <c r="C158" s="178">
        <v>21980.400000000001</v>
      </c>
      <c r="D158" s="124"/>
      <c r="E158" s="124"/>
    </row>
    <row r="159" spans="1:5" x14ac:dyDescent="0.25">
      <c r="A159" s="185">
        <v>44009</v>
      </c>
      <c r="B159" s="123" t="s">
        <v>187</v>
      </c>
      <c r="C159" s="178">
        <v>110416</v>
      </c>
      <c r="D159" s="124"/>
      <c r="E159" s="124"/>
    </row>
    <row r="160" spans="1:5" x14ac:dyDescent="0.25">
      <c r="A160" s="185">
        <v>44009</v>
      </c>
      <c r="B160" s="123" t="s">
        <v>188</v>
      </c>
      <c r="C160" s="178">
        <v>85593</v>
      </c>
      <c r="D160" s="124"/>
      <c r="E160" s="124"/>
    </row>
    <row r="161" spans="1:5" x14ac:dyDescent="0.25">
      <c r="A161" s="185">
        <v>44009</v>
      </c>
      <c r="B161" s="123" t="s">
        <v>189</v>
      </c>
      <c r="C161" s="178">
        <v>130464</v>
      </c>
      <c r="D161" s="124"/>
      <c r="E161" s="124"/>
    </row>
    <row r="162" spans="1:5" x14ac:dyDescent="0.25">
      <c r="A162" s="185">
        <v>44009</v>
      </c>
      <c r="B162" s="123" t="s">
        <v>190</v>
      </c>
      <c r="C162" s="178">
        <v>75307.22</v>
      </c>
      <c r="D162" s="124"/>
      <c r="E162" s="124"/>
    </row>
    <row r="163" spans="1:5" x14ac:dyDescent="0.25">
      <c r="A163" s="185">
        <v>44009</v>
      </c>
      <c r="B163" s="123" t="s">
        <v>191</v>
      </c>
      <c r="C163" s="178">
        <v>62392</v>
      </c>
      <c r="D163" s="124"/>
      <c r="E163" s="124"/>
    </row>
    <row r="164" spans="1:5" x14ac:dyDescent="0.25">
      <c r="A164" s="185">
        <v>44009</v>
      </c>
      <c r="B164" s="123" t="s">
        <v>192</v>
      </c>
      <c r="C164" s="178">
        <v>11095.2</v>
      </c>
      <c r="D164" s="124"/>
      <c r="E164" s="124"/>
    </row>
    <row r="165" spans="1:5" x14ac:dyDescent="0.25">
      <c r="A165" s="185">
        <v>44009</v>
      </c>
      <c r="B165" s="123" t="s">
        <v>193</v>
      </c>
      <c r="C165" s="178">
        <v>15127.6</v>
      </c>
      <c r="D165" s="124"/>
      <c r="E165" s="124"/>
    </row>
    <row r="166" spans="1:5" x14ac:dyDescent="0.25">
      <c r="A166" s="185">
        <v>44011</v>
      </c>
      <c r="B166" s="123" t="s">
        <v>194</v>
      </c>
      <c r="C166" s="178">
        <v>30255.599999999999</v>
      </c>
      <c r="D166" s="124"/>
      <c r="E166" s="124"/>
    </row>
    <row r="167" spans="1:5" x14ac:dyDescent="0.25">
      <c r="A167" s="185">
        <v>44011</v>
      </c>
      <c r="B167" s="123" t="s">
        <v>195</v>
      </c>
      <c r="C167" s="178">
        <v>82036.399999999994</v>
      </c>
      <c r="D167" s="124"/>
      <c r="E167" s="124"/>
    </row>
    <row r="168" spans="1:5" x14ac:dyDescent="0.25">
      <c r="A168" s="185">
        <v>44011</v>
      </c>
      <c r="B168" s="123" t="s">
        <v>196</v>
      </c>
      <c r="C168" s="178">
        <v>40801.599999999999</v>
      </c>
      <c r="D168" s="124"/>
      <c r="E168" s="124"/>
    </row>
    <row r="169" spans="1:5" x14ac:dyDescent="0.25">
      <c r="A169" s="185">
        <v>44011</v>
      </c>
      <c r="B169" s="123" t="s">
        <v>197</v>
      </c>
      <c r="C169" s="178">
        <v>14527.2</v>
      </c>
      <c r="D169" s="124"/>
      <c r="E169" s="124"/>
    </row>
    <row r="170" spans="1:5" x14ac:dyDescent="0.25">
      <c r="A170" s="185">
        <v>44011</v>
      </c>
      <c r="B170" s="123" t="s">
        <v>198</v>
      </c>
      <c r="C170" s="178">
        <v>403300</v>
      </c>
      <c r="D170" s="124"/>
      <c r="E170" s="124"/>
    </row>
    <row r="171" spans="1:5" x14ac:dyDescent="0.25">
      <c r="A171" s="185">
        <v>44012</v>
      </c>
      <c r="B171" s="123" t="s">
        <v>199</v>
      </c>
      <c r="C171" s="178">
        <v>130152.1</v>
      </c>
      <c r="D171" s="124"/>
      <c r="E171" s="124"/>
    </row>
    <row r="172" spans="1:5" x14ac:dyDescent="0.25">
      <c r="A172" s="185">
        <v>44012</v>
      </c>
      <c r="B172" s="123" t="s">
        <v>200</v>
      </c>
      <c r="C172" s="178">
        <v>19104</v>
      </c>
      <c r="D172" s="124"/>
      <c r="E172" s="124"/>
    </row>
    <row r="173" spans="1:5" x14ac:dyDescent="0.25">
      <c r="A173" s="186">
        <v>44013</v>
      </c>
      <c r="B173" s="123" t="s">
        <v>201</v>
      </c>
      <c r="C173" s="178">
        <v>38252.199999999997</v>
      </c>
      <c r="D173" s="124"/>
      <c r="E173" s="124"/>
    </row>
    <row r="174" spans="1:5" x14ac:dyDescent="0.25">
      <c r="A174" s="187">
        <v>44013</v>
      </c>
      <c r="B174" s="123" t="s">
        <v>202</v>
      </c>
      <c r="C174" s="178">
        <v>2072</v>
      </c>
      <c r="D174" s="124"/>
      <c r="E174" s="124"/>
    </row>
    <row r="175" spans="1:5" x14ac:dyDescent="0.25">
      <c r="A175" s="187">
        <v>44013</v>
      </c>
      <c r="B175" s="123" t="s">
        <v>203</v>
      </c>
      <c r="C175" s="178">
        <v>40027.599999999999</v>
      </c>
      <c r="D175" s="124"/>
      <c r="E175" s="124"/>
    </row>
    <row r="176" spans="1:5" x14ac:dyDescent="0.25">
      <c r="A176" s="187">
        <v>44013</v>
      </c>
      <c r="B176" s="123" t="s">
        <v>204</v>
      </c>
      <c r="C176" s="178">
        <v>33701.699999999997</v>
      </c>
      <c r="D176" s="124"/>
      <c r="E176" s="124"/>
    </row>
    <row r="177" spans="1:5" x14ac:dyDescent="0.25">
      <c r="A177" s="187">
        <v>44013</v>
      </c>
      <c r="B177" s="123" t="s">
        <v>205</v>
      </c>
      <c r="C177" s="178">
        <v>37803.599999999999</v>
      </c>
      <c r="D177" s="124"/>
      <c r="E177" s="124"/>
    </row>
    <row r="178" spans="1:5" x14ac:dyDescent="0.25">
      <c r="A178" s="187">
        <v>44013</v>
      </c>
      <c r="B178" s="123" t="s">
        <v>206</v>
      </c>
      <c r="C178" s="178">
        <v>223010.52</v>
      </c>
      <c r="D178" s="124"/>
      <c r="E178" s="124"/>
    </row>
    <row r="179" spans="1:5" x14ac:dyDescent="0.25">
      <c r="A179" s="187">
        <v>44013</v>
      </c>
      <c r="B179" s="123" t="s">
        <v>207</v>
      </c>
      <c r="C179" s="178">
        <v>10155.700000000001</v>
      </c>
      <c r="D179" s="124"/>
      <c r="E179" s="124"/>
    </row>
    <row r="180" spans="1:5" x14ac:dyDescent="0.25">
      <c r="A180" s="187">
        <v>44014</v>
      </c>
      <c r="B180" s="123" t="s">
        <v>208</v>
      </c>
      <c r="C180" s="178">
        <v>37508</v>
      </c>
      <c r="D180" s="124"/>
      <c r="E180" s="124"/>
    </row>
    <row r="181" spans="1:5" x14ac:dyDescent="0.25">
      <c r="A181" s="187">
        <v>44014</v>
      </c>
      <c r="B181" s="123" t="s">
        <v>209</v>
      </c>
      <c r="C181" s="178">
        <v>12372</v>
      </c>
      <c r="D181" s="124"/>
      <c r="E181" s="124"/>
    </row>
    <row r="182" spans="1:5" x14ac:dyDescent="0.25">
      <c r="A182" s="187">
        <v>44014</v>
      </c>
      <c r="B182" s="123" t="s">
        <v>210</v>
      </c>
      <c r="C182" s="178">
        <v>1278</v>
      </c>
      <c r="D182" s="124"/>
      <c r="E182" s="124"/>
    </row>
    <row r="183" spans="1:5" x14ac:dyDescent="0.25">
      <c r="A183" s="187">
        <v>44014</v>
      </c>
      <c r="B183" s="123" t="s">
        <v>211</v>
      </c>
      <c r="C183" s="178">
        <v>205208.69</v>
      </c>
      <c r="D183" s="124"/>
      <c r="E183" s="124"/>
    </row>
    <row r="184" spans="1:5" x14ac:dyDescent="0.25">
      <c r="A184" s="187">
        <v>44014</v>
      </c>
      <c r="B184" s="123" t="s">
        <v>212</v>
      </c>
      <c r="C184" s="180">
        <v>0</v>
      </c>
      <c r="D184" s="124"/>
      <c r="E184" s="124"/>
    </row>
    <row r="185" spans="1:5" x14ac:dyDescent="0.25">
      <c r="A185" s="187">
        <v>44014</v>
      </c>
      <c r="B185" s="123" t="s">
        <v>213</v>
      </c>
      <c r="C185" s="178">
        <v>127355.9</v>
      </c>
      <c r="D185" s="124"/>
      <c r="E185" s="124"/>
    </row>
    <row r="186" spans="1:5" x14ac:dyDescent="0.25">
      <c r="A186" s="187">
        <v>44014</v>
      </c>
      <c r="B186" s="123" t="s">
        <v>214</v>
      </c>
      <c r="C186" s="178">
        <v>66219.199999999997</v>
      </c>
      <c r="D186" s="124"/>
      <c r="E186" s="124"/>
    </row>
    <row r="187" spans="1:5" x14ac:dyDescent="0.25">
      <c r="A187" s="187">
        <v>44014</v>
      </c>
      <c r="B187" s="123" t="s">
        <v>215</v>
      </c>
      <c r="C187" s="178">
        <v>9988</v>
      </c>
      <c r="D187" s="124"/>
      <c r="E187" s="124"/>
    </row>
    <row r="188" spans="1:5" x14ac:dyDescent="0.25">
      <c r="A188" s="187">
        <v>44015</v>
      </c>
      <c r="B188" s="123" t="s">
        <v>216</v>
      </c>
      <c r="C188" s="178">
        <v>68005</v>
      </c>
      <c r="D188" s="124"/>
      <c r="E188" s="124"/>
    </row>
    <row r="189" spans="1:5" x14ac:dyDescent="0.25">
      <c r="A189" s="187">
        <v>44015</v>
      </c>
      <c r="B189" s="123" t="s">
        <v>217</v>
      </c>
      <c r="C189" s="180">
        <v>0</v>
      </c>
      <c r="D189" s="124"/>
      <c r="E189" s="124"/>
    </row>
    <row r="190" spans="1:5" x14ac:dyDescent="0.25">
      <c r="A190" s="187">
        <v>44015</v>
      </c>
      <c r="B190" s="123" t="s">
        <v>218</v>
      </c>
      <c r="C190" s="178">
        <v>79399.199999999997</v>
      </c>
      <c r="D190" s="124"/>
      <c r="E190" s="124"/>
    </row>
    <row r="191" spans="1:5" x14ac:dyDescent="0.25">
      <c r="A191" s="187">
        <v>44015</v>
      </c>
      <c r="B191" s="123" t="s">
        <v>219</v>
      </c>
      <c r="C191" s="183">
        <v>109144.7</v>
      </c>
      <c r="D191" s="124"/>
      <c r="E191" s="124"/>
    </row>
    <row r="192" spans="1:5" x14ac:dyDescent="0.25">
      <c r="A192" s="187">
        <v>44015</v>
      </c>
      <c r="B192" s="123" t="s">
        <v>220</v>
      </c>
      <c r="C192" s="178">
        <v>187988.9</v>
      </c>
      <c r="D192" s="124"/>
      <c r="E192" s="124"/>
    </row>
    <row r="193" spans="1:5" x14ac:dyDescent="0.25">
      <c r="A193" s="187">
        <v>44015</v>
      </c>
      <c r="B193" s="123" t="s">
        <v>221</v>
      </c>
      <c r="C193" s="178">
        <v>180154.36</v>
      </c>
      <c r="D193" s="124"/>
      <c r="E193" s="124"/>
    </row>
    <row r="194" spans="1:5" x14ac:dyDescent="0.25">
      <c r="A194" s="187">
        <v>44016</v>
      </c>
      <c r="B194" s="123" t="s">
        <v>222</v>
      </c>
      <c r="C194" s="180">
        <v>0</v>
      </c>
      <c r="D194" s="124"/>
      <c r="E194" s="124"/>
    </row>
    <row r="195" spans="1:5" x14ac:dyDescent="0.25">
      <c r="A195" s="187">
        <v>44016</v>
      </c>
      <c r="B195" s="123" t="s">
        <v>223</v>
      </c>
      <c r="C195" s="178">
        <v>220302.9</v>
      </c>
      <c r="D195" s="124"/>
      <c r="E195" s="124"/>
    </row>
    <row r="196" spans="1:5" x14ac:dyDescent="0.25">
      <c r="A196" s="187">
        <v>44016</v>
      </c>
      <c r="B196" s="123" t="s">
        <v>224</v>
      </c>
      <c r="C196" s="178">
        <v>100164.44</v>
      </c>
      <c r="D196" s="124"/>
      <c r="E196" s="124"/>
    </row>
    <row r="197" spans="1:5" x14ac:dyDescent="0.25">
      <c r="A197" s="187">
        <v>44016</v>
      </c>
      <c r="B197" s="123" t="s">
        <v>225</v>
      </c>
      <c r="C197" s="180">
        <v>0</v>
      </c>
      <c r="D197" s="124"/>
      <c r="E197" s="124"/>
    </row>
    <row r="198" spans="1:5" x14ac:dyDescent="0.25">
      <c r="A198" s="187">
        <v>44016</v>
      </c>
      <c r="B198" s="123" t="s">
        <v>226</v>
      </c>
      <c r="C198" s="178">
        <v>88437.6</v>
      </c>
      <c r="D198" s="124"/>
      <c r="E198" s="124"/>
    </row>
    <row r="199" spans="1:5" x14ac:dyDescent="0.25">
      <c r="A199" s="187">
        <v>44016</v>
      </c>
      <c r="B199" s="123" t="s">
        <v>227</v>
      </c>
      <c r="C199" s="178">
        <v>128.5</v>
      </c>
      <c r="D199" s="124"/>
      <c r="E199" s="124"/>
    </row>
    <row r="200" spans="1:5" x14ac:dyDescent="0.25">
      <c r="A200" s="187">
        <v>44017</v>
      </c>
      <c r="B200" s="123" t="s">
        <v>228</v>
      </c>
      <c r="C200" s="178">
        <v>23779.7</v>
      </c>
      <c r="D200" s="124"/>
      <c r="E200" s="124"/>
    </row>
    <row r="201" spans="1:5" x14ac:dyDescent="0.25">
      <c r="A201" s="187">
        <v>44017</v>
      </c>
      <c r="B201" s="123" t="s">
        <v>229</v>
      </c>
      <c r="C201" s="178">
        <v>92432.3</v>
      </c>
      <c r="D201" s="124"/>
      <c r="E201" s="124"/>
    </row>
    <row r="202" spans="1:5" x14ac:dyDescent="0.25">
      <c r="A202" s="187">
        <v>44017</v>
      </c>
      <c r="B202" s="123" t="s">
        <v>230</v>
      </c>
      <c r="C202" s="178">
        <v>37788.400000000001</v>
      </c>
      <c r="D202" s="124"/>
      <c r="E202" s="124"/>
    </row>
    <row r="203" spans="1:5" x14ac:dyDescent="0.25">
      <c r="A203" s="187">
        <v>44017</v>
      </c>
      <c r="B203" s="123" t="s">
        <v>231</v>
      </c>
      <c r="C203" s="178">
        <v>256562</v>
      </c>
      <c r="D203" s="124"/>
      <c r="E203" s="124"/>
    </row>
    <row r="204" spans="1:5" x14ac:dyDescent="0.25">
      <c r="A204" s="187">
        <v>44017</v>
      </c>
      <c r="B204" s="123" t="s">
        <v>232</v>
      </c>
      <c r="C204" s="178">
        <v>4837.7</v>
      </c>
      <c r="D204" s="124"/>
      <c r="E204" s="124"/>
    </row>
    <row r="205" spans="1:5" x14ac:dyDescent="0.25">
      <c r="A205" s="185"/>
      <c r="B205" s="123"/>
      <c r="C205" s="178"/>
      <c r="D205" s="124"/>
      <c r="E205" s="124"/>
    </row>
    <row r="206" spans="1:5" ht="15.75" thickBot="1" x14ac:dyDescent="0.3">
      <c r="A206" s="185"/>
      <c r="B206" s="123"/>
      <c r="C206" s="181"/>
      <c r="D206" s="124"/>
      <c r="E206" s="127"/>
    </row>
    <row r="207" spans="1:5" ht="15.75" thickBot="1" x14ac:dyDescent="0.3">
      <c r="C207" s="182">
        <f>SUM(C4:C206)</f>
        <v>13914390.209999993</v>
      </c>
      <c r="D207" s="129"/>
      <c r="E207" s="128">
        <f>SUM(E4:E206)</f>
        <v>0</v>
      </c>
    </row>
    <row r="211" spans="4:4" ht="15.75" thickBot="1" x14ac:dyDescent="0.3"/>
    <row r="212" spans="4:4" ht="15.75" thickBot="1" x14ac:dyDescent="0.3">
      <c r="D212" s="130">
        <f>C207-E207</f>
        <v>13914390.209999993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BA3-5DF9-4766-8213-A8DB50481A75}">
  <dimension ref="A2:E42"/>
  <sheetViews>
    <sheetView workbookViewId="0">
      <selection activeCell="A4" sqref="A4:C35"/>
    </sheetView>
  </sheetViews>
  <sheetFormatPr baseColWidth="10" defaultRowHeight="15" x14ac:dyDescent="0.25"/>
  <cols>
    <col min="3" max="3" width="12.5703125" style="6" bestFit="1" customWidth="1"/>
  </cols>
  <sheetData>
    <row r="2" spans="1:5" ht="15.75" thickBot="1" x14ac:dyDescent="0.3">
      <c r="A2" s="229" t="s">
        <v>26</v>
      </c>
      <c r="B2" s="230"/>
      <c r="C2" s="230"/>
      <c r="D2" s="230"/>
      <c r="E2" s="231"/>
    </row>
    <row r="3" spans="1:5" ht="16.5" thickTop="1" thickBot="1" x14ac:dyDescent="0.3">
      <c r="A3" s="121" t="s">
        <v>27</v>
      </c>
      <c r="B3" s="121" t="s">
        <v>28</v>
      </c>
      <c r="C3" s="177" t="s">
        <v>29</v>
      </c>
      <c r="D3" s="121"/>
      <c r="E3" s="121" t="s">
        <v>30</v>
      </c>
    </row>
    <row r="4" spans="1:5" ht="15.75" thickTop="1" x14ac:dyDescent="0.25">
      <c r="A4" s="131">
        <v>44013</v>
      </c>
      <c r="B4" s="123" t="s">
        <v>201</v>
      </c>
      <c r="C4" s="178">
        <v>38252.199999999997</v>
      </c>
      <c r="D4" s="124"/>
      <c r="E4" s="124"/>
    </row>
    <row r="5" spans="1:5" x14ac:dyDescent="0.25">
      <c r="A5" s="122">
        <v>44013</v>
      </c>
      <c r="B5" s="123" t="s">
        <v>202</v>
      </c>
      <c r="C5" s="178">
        <v>2072</v>
      </c>
      <c r="D5" s="124"/>
      <c r="E5" s="124"/>
    </row>
    <row r="6" spans="1:5" x14ac:dyDescent="0.25">
      <c r="A6" s="122">
        <v>44013</v>
      </c>
      <c r="B6" s="123" t="s">
        <v>203</v>
      </c>
      <c r="C6" s="178">
        <v>40027.599999999999</v>
      </c>
      <c r="D6" s="124"/>
      <c r="E6" s="124"/>
    </row>
    <row r="7" spans="1:5" x14ac:dyDescent="0.25">
      <c r="A7" s="122">
        <v>44013</v>
      </c>
      <c r="B7" s="123" t="s">
        <v>204</v>
      </c>
      <c r="C7" s="178">
        <v>33701.699999999997</v>
      </c>
      <c r="D7" s="124"/>
      <c r="E7" s="124"/>
    </row>
    <row r="8" spans="1:5" x14ac:dyDescent="0.25">
      <c r="A8" s="122">
        <v>44013</v>
      </c>
      <c r="B8" s="123" t="s">
        <v>205</v>
      </c>
      <c r="C8" s="178">
        <v>37803.599999999999</v>
      </c>
      <c r="D8" s="124"/>
      <c r="E8" s="124"/>
    </row>
    <row r="9" spans="1:5" x14ac:dyDescent="0.25">
      <c r="A9" s="122">
        <v>44013</v>
      </c>
      <c r="B9" s="123" t="s">
        <v>206</v>
      </c>
      <c r="C9" s="178">
        <v>223010.52</v>
      </c>
      <c r="D9" s="124"/>
      <c r="E9" s="124"/>
    </row>
    <row r="10" spans="1:5" x14ac:dyDescent="0.25">
      <c r="A10" s="122">
        <v>44013</v>
      </c>
      <c r="B10" s="123" t="s">
        <v>207</v>
      </c>
      <c r="C10" s="178">
        <v>10155.700000000001</v>
      </c>
      <c r="D10" s="124"/>
      <c r="E10" s="124"/>
    </row>
    <row r="11" spans="1:5" x14ac:dyDescent="0.25">
      <c r="A11" s="122">
        <v>44014</v>
      </c>
      <c r="B11" s="123" t="s">
        <v>208</v>
      </c>
      <c r="C11" s="178">
        <v>37508</v>
      </c>
      <c r="D11" s="124"/>
      <c r="E11" s="124"/>
    </row>
    <row r="12" spans="1:5" x14ac:dyDescent="0.25">
      <c r="A12" s="122">
        <v>44014</v>
      </c>
      <c r="B12" s="123" t="s">
        <v>209</v>
      </c>
      <c r="C12" s="178">
        <v>12372</v>
      </c>
      <c r="D12" s="124"/>
      <c r="E12" s="124"/>
    </row>
    <row r="13" spans="1:5" x14ac:dyDescent="0.25">
      <c r="A13" s="122">
        <v>44014</v>
      </c>
      <c r="B13" s="123" t="s">
        <v>210</v>
      </c>
      <c r="C13" s="178">
        <v>1278</v>
      </c>
      <c r="D13" s="124"/>
      <c r="E13" s="124"/>
    </row>
    <row r="14" spans="1:5" x14ac:dyDescent="0.25">
      <c r="A14" s="122">
        <v>44014</v>
      </c>
      <c r="B14" s="123" t="s">
        <v>211</v>
      </c>
      <c r="C14" s="178">
        <v>205208.69</v>
      </c>
      <c r="D14" s="124"/>
      <c r="E14" s="124"/>
    </row>
    <row r="15" spans="1:5" x14ac:dyDescent="0.25">
      <c r="A15" s="122">
        <v>44014</v>
      </c>
      <c r="B15" s="123" t="s">
        <v>212</v>
      </c>
      <c r="C15" s="180">
        <v>0</v>
      </c>
      <c r="D15" s="126"/>
      <c r="E15" s="126">
        <v>0</v>
      </c>
    </row>
    <row r="16" spans="1:5" x14ac:dyDescent="0.25">
      <c r="A16" s="122">
        <v>44014</v>
      </c>
      <c r="B16" s="123" t="s">
        <v>213</v>
      </c>
      <c r="C16" s="178">
        <v>127355.9</v>
      </c>
      <c r="D16" s="124"/>
      <c r="E16" s="124"/>
    </row>
    <row r="17" spans="1:5" x14ac:dyDescent="0.25">
      <c r="A17" s="122">
        <v>44014</v>
      </c>
      <c r="B17" s="123" t="s">
        <v>214</v>
      </c>
      <c r="C17" s="178">
        <v>66219.199999999997</v>
      </c>
      <c r="D17" s="124"/>
      <c r="E17" s="124"/>
    </row>
    <row r="18" spans="1:5" x14ac:dyDescent="0.25">
      <c r="A18" s="122">
        <v>44014</v>
      </c>
      <c r="B18" s="123" t="s">
        <v>215</v>
      </c>
      <c r="C18" s="178">
        <v>9988</v>
      </c>
      <c r="D18" s="124"/>
      <c r="E18" s="124"/>
    </row>
    <row r="19" spans="1:5" x14ac:dyDescent="0.25">
      <c r="A19" s="122">
        <v>44015</v>
      </c>
      <c r="B19" s="123" t="s">
        <v>216</v>
      </c>
      <c r="C19" s="178">
        <v>68005</v>
      </c>
      <c r="D19" s="124"/>
      <c r="E19" s="124"/>
    </row>
    <row r="20" spans="1:5" x14ac:dyDescent="0.25">
      <c r="A20" s="122">
        <v>44015</v>
      </c>
      <c r="B20" s="123" t="s">
        <v>217</v>
      </c>
      <c r="C20" s="180">
        <v>0</v>
      </c>
      <c r="D20" s="124"/>
      <c r="E20" s="126">
        <v>0</v>
      </c>
    </row>
    <row r="21" spans="1:5" x14ac:dyDescent="0.25">
      <c r="A21" s="122">
        <v>44015</v>
      </c>
      <c r="B21" s="123" t="s">
        <v>218</v>
      </c>
      <c r="C21" s="178">
        <v>79399.199999999997</v>
      </c>
      <c r="D21" s="124"/>
      <c r="E21" s="124"/>
    </row>
    <row r="22" spans="1:5" x14ac:dyDescent="0.25">
      <c r="A22" s="122">
        <v>44015</v>
      </c>
      <c r="B22" s="123" t="s">
        <v>219</v>
      </c>
      <c r="C22" s="183">
        <v>109144.7</v>
      </c>
      <c r="D22" s="124"/>
      <c r="E22" s="124"/>
    </row>
    <row r="23" spans="1:5" x14ac:dyDescent="0.25">
      <c r="A23" s="122">
        <v>44015</v>
      </c>
      <c r="B23" s="123" t="s">
        <v>220</v>
      </c>
      <c r="C23" s="178">
        <v>187988.9</v>
      </c>
      <c r="D23" s="124"/>
      <c r="E23" s="124"/>
    </row>
    <row r="24" spans="1:5" x14ac:dyDescent="0.25">
      <c r="A24" s="122">
        <v>44015</v>
      </c>
      <c r="B24" s="123" t="s">
        <v>221</v>
      </c>
      <c r="C24" s="178">
        <v>180154.36</v>
      </c>
      <c r="D24" s="124"/>
      <c r="E24" s="124">
        <v>180154.36</v>
      </c>
    </row>
    <row r="25" spans="1:5" x14ac:dyDescent="0.25">
      <c r="A25" s="122">
        <v>44016</v>
      </c>
      <c r="B25" s="123" t="s">
        <v>222</v>
      </c>
      <c r="C25" s="180">
        <v>0</v>
      </c>
      <c r="D25" s="124"/>
      <c r="E25" s="126">
        <v>0</v>
      </c>
    </row>
    <row r="26" spans="1:5" x14ac:dyDescent="0.25">
      <c r="A26" s="122">
        <v>44016</v>
      </c>
      <c r="B26" s="123" t="s">
        <v>223</v>
      </c>
      <c r="C26" s="178">
        <v>220302.9</v>
      </c>
      <c r="D26" s="124"/>
      <c r="E26" s="124"/>
    </row>
    <row r="27" spans="1:5" x14ac:dyDescent="0.25">
      <c r="A27" s="122">
        <v>44016</v>
      </c>
      <c r="B27" s="123" t="s">
        <v>224</v>
      </c>
      <c r="C27" s="178">
        <v>100164.44</v>
      </c>
      <c r="D27" s="124"/>
      <c r="E27" s="124"/>
    </row>
    <row r="28" spans="1:5" x14ac:dyDescent="0.25">
      <c r="A28" s="122">
        <v>44016</v>
      </c>
      <c r="B28" s="123" t="s">
        <v>225</v>
      </c>
      <c r="C28" s="180">
        <v>0</v>
      </c>
      <c r="D28" s="124"/>
      <c r="E28" s="126">
        <v>0</v>
      </c>
    </row>
    <row r="29" spans="1:5" x14ac:dyDescent="0.25">
      <c r="A29" s="122">
        <v>44016</v>
      </c>
      <c r="B29" s="123" t="s">
        <v>226</v>
      </c>
      <c r="C29" s="178">
        <v>88437.6</v>
      </c>
      <c r="D29" s="124"/>
      <c r="E29" s="124"/>
    </row>
    <row r="30" spans="1:5" x14ac:dyDescent="0.25">
      <c r="A30" s="122">
        <v>44016</v>
      </c>
      <c r="B30" s="123" t="s">
        <v>227</v>
      </c>
      <c r="C30" s="178">
        <v>128.5</v>
      </c>
      <c r="D30" s="124"/>
      <c r="E30" s="124"/>
    </row>
    <row r="31" spans="1:5" x14ac:dyDescent="0.25">
      <c r="A31" s="122">
        <v>44017</v>
      </c>
      <c r="B31" s="123" t="s">
        <v>228</v>
      </c>
      <c r="C31" s="178">
        <v>23779.7</v>
      </c>
      <c r="D31" s="124"/>
      <c r="E31" s="124"/>
    </row>
    <row r="32" spans="1:5" x14ac:dyDescent="0.25">
      <c r="A32" s="122">
        <v>44017</v>
      </c>
      <c r="B32" s="123" t="s">
        <v>229</v>
      </c>
      <c r="C32" s="178">
        <v>92432.3</v>
      </c>
      <c r="D32" s="124"/>
      <c r="E32" s="124"/>
    </row>
    <row r="33" spans="1:5" x14ac:dyDescent="0.25">
      <c r="A33" s="122">
        <v>44017</v>
      </c>
      <c r="B33" s="123" t="s">
        <v>230</v>
      </c>
      <c r="C33" s="178">
        <v>37788.400000000001</v>
      </c>
      <c r="D33" s="124"/>
      <c r="E33" s="124"/>
    </row>
    <row r="34" spans="1:5" x14ac:dyDescent="0.25">
      <c r="A34" s="122">
        <v>44017</v>
      </c>
      <c r="B34" s="123" t="s">
        <v>231</v>
      </c>
      <c r="C34" s="178">
        <v>256562</v>
      </c>
      <c r="D34" s="124"/>
      <c r="E34" s="124"/>
    </row>
    <row r="35" spans="1:5" x14ac:dyDescent="0.25">
      <c r="A35" s="122">
        <v>44017</v>
      </c>
      <c r="B35" s="123" t="s">
        <v>232</v>
      </c>
      <c r="C35" s="178">
        <v>4837.7</v>
      </c>
      <c r="D35" s="124"/>
      <c r="E35" s="124"/>
    </row>
    <row r="36" spans="1:5" x14ac:dyDescent="0.25">
      <c r="A36" s="122">
        <v>44018</v>
      </c>
      <c r="B36" s="123" t="s">
        <v>233</v>
      </c>
      <c r="C36" s="180" t="s">
        <v>42</v>
      </c>
      <c r="D36" s="124"/>
      <c r="E36" s="126">
        <v>0</v>
      </c>
    </row>
    <row r="37" spans="1:5" x14ac:dyDescent="0.25">
      <c r="A37" s="122">
        <v>44018</v>
      </c>
      <c r="B37" s="123" t="s">
        <v>234</v>
      </c>
      <c r="C37" s="178">
        <v>424745.2</v>
      </c>
      <c r="D37" s="124"/>
      <c r="E37" s="124"/>
    </row>
    <row r="38" spans="1:5" x14ac:dyDescent="0.25">
      <c r="A38" s="122">
        <v>44018</v>
      </c>
      <c r="B38" s="123" t="s">
        <v>235</v>
      </c>
      <c r="C38" s="178">
        <v>69329.8</v>
      </c>
      <c r="D38" s="124"/>
      <c r="E38" s="124"/>
    </row>
    <row r="39" spans="1:5" x14ac:dyDescent="0.25">
      <c r="A39" s="132">
        <v>44018</v>
      </c>
      <c r="B39" s="133" t="s">
        <v>236</v>
      </c>
      <c r="C39" s="180" t="s">
        <v>42</v>
      </c>
      <c r="D39" s="124"/>
      <c r="E39" s="126">
        <v>0</v>
      </c>
    </row>
    <row r="40" spans="1:5" x14ac:dyDescent="0.25">
      <c r="A40" s="132">
        <v>44018</v>
      </c>
      <c r="B40" s="133" t="s">
        <v>237</v>
      </c>
      <c r="C40" s="183">
        <v>100040.3</v>
      </c>
      <c r="D40" s="124"/>
      <c r="E40" s="124"/>
    </row>
    <row r="41" spans="1:5" x14ac:dyDescent="0.25">
      <c r="A41" s="132">
        <v>44018</v>
      </c>
      <c r="B41" s="133" t="s">
        <v>238</v>
      </c>
      <c r="C41" s="183">
        <v>124443.28</v>
      </c>
      <c r="D41" s="124"/>
      <c r="E41" s="124"/>
    </row>
    <row r="42" spans="1:5" x14ac:dyDescent="0.25">
      <c r="A42" s="122">
        <v>44018</v>
      </c>
      <c r="B42" s="123" t="s">
        <v>239</v>
      </c>
      <c r="C42" s="178">
        <v>4958.3999999999996</v>
      </c>
      <c r="D42" s="124"/>
      <c r="E42" s="124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CENTRAL   JUNIO   2020  </vt:lpstr>
      <vt:lpstr>SALIDAS MERCANCIA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2020-07-13T18:07:27Z</cp:lastPrinted>
  <dcterms:created xsi:type="dcterms:W3CDTF">2020-07-13T15:23:27Z</dcterms:created>
  <dcterms:modified xsi:type="dcterms:W3CDTF">2020-07-13T18:07:47Z</dcterms:modified>
</cp:coreProperties>
</file>