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20\"/>
    </mc:Choice>
  </mc:AlternateContent>
  <xr:revisionPtr revIDLastSave="0" documentId="8_{ED854BCD-343D-4B79-A4B9-FF0785D0B5D7}" xr6:coauthVersionLast="45" xr6:coauthVersionMax="45" xr10:uidLastSave="{00000000-0000-0000-0000-000000000000}"/>
  <bookViews>
    <workbookView xWindow="9120" yWindow="1065" windowWidth="14655" windowHeight="114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2" i="1" l="1"/>
  <c r="E155" i="1"/>
  <c r="E285" i="1"/>
  <c r="E282" i="1"/>
  <c r="E237" i="1"/>
  <c r="E241" i="1"/>
  <c r="E85" i="1"/>
  <c r="E59" i="1"/>
  <c r="E221" i="1"/>
  <c r="E188" i="1"/>
  <c r="E113" i="1"/>
  <c r="E170" i="1"/>
  <c r="E171" i="1"/>
  <c r="E266" i="1"/>
  <c r="E15" i="1"/>
  <c r="E16" i="1"/>
  <c r="E286" i="1"/>
  <c r="C283" i="1"/>
  <c r="E283" i="1" s="1"/>
  <c r="C169" i="1"/>
  <c r="E169" i="1" s="1"/>
  <c r="C112" i="1"/>
  <c r="C265" i="1"/>
  <c r="E265" i="1" s="1"/>
  <c r="C71" i="1"/>
  <c r="E71" i="1" s="1"/>
  <c r="C254" i="1"/>
  <c r="E254" i="1" s="1"/>
  <c r="C267" i="1"/>
  <c r="E267" i="1" s="1"/>
  <c r="C284" i="1"/>
  <c r="E284" i="1" s="1"/>
  <c r="B40" i="1"/>
  <c r="B31" i="1"/>
  <c r="E31" i="1" s="1"/>
  <c r="C156" i="1"/>
  <c r="E156" i="1" s="1"/>
  <c r="C157" i="1"/>
  <c r="E157" i="1" s="1"/>
  <c r="B160" i="1"/>
  <c r="C83" i="1"/>
  <c r="B81" i="1"/>
  <c r="B107" i="1"/>
  <c r="C187" i="1"/>
  <c r="B44" i="1"/>
  <c r="B91" i="1"/>
  <c r="B57" i="1"/>
  <c r="B208" i="1"/>
  <c r="B110" i="1"/>
  <c r="E110" i="1" s="1"/>
  <c r="B111" i="1"/>
  <c r="B133" i="1"/>
  <c r="B142" i="1"/>
  <c r="B123" i="1"/>
  <c r="E123" i="1" s="1"/>
  <c r="B139" i="1"/>
  <c r="B131" i="1"/>
  <c r="B143" i="1"/>
  <c r="B179" i="1"/>
  <c r="E179" i="1" s="1"/>
  <c r="B126" i="1"/>
  <c r="B134" i="1"/>
  <c r="E134" i="1" s="1"/>
  <c r="B151" i="1"/>
  <c r="B261" i="1"/>
  <c r="E261" i="1" s="1"/>
  <c r="B227" i="1"/>
  <c r="B257" i="1"/>
  <c r="B263" i="1"/>
  <c r="E263" i="1" s="1"/>
  <c r="B259" i="1"/>
  <c r="B200" i="1"/>
  <c r="B255" i="1"/>
  <c r="B232" i="1"/>
  <c r="E232" i="1" s="1"/>
  <c r="B11" i="1"/>
  <c r="B278" i="1"/>
  <c r="B279" i="1"/>
  <c r="B280" i="1"/>
  <c r="E280" i="1" s="1"/>
  <c r="B272" i="1"/>
  <c r="E272" i="1" s="1"/>
  <c r="B210" i="1"/>
  <c r="B245" i="1"/>
  <c r="B239" i="1"/>
  <c r="B240" i="1"/>
  <c r="B186" i="1"/>
  <c r="B264" i="1"/>
  <c r="B288" i="1"/>
  <c r="E288" i="1" s="1"/>
  <c r="B95" i="1"/>
  <c r="B47" i="1"/>
  <c r="B41" i="1"/>
  <c r="B10" i="1"/>
  <c r="E10" i="1" s="1"/>
  <c r="B275" i="1"/>
  <c r="B274" i="1"/>
  <c r="B253" i="1"/>
  <c r="B247" i="1"/>
  <c r="E247" i="1" s="1"/>
  <c r="B203" i="1"/>
  <c r="B174" i="1"/>
  <c r="B98" i="1"/>
  <c r="B70" i="1"/>
  <c r="E70" i="1" s="1"/>
  <c r="B14" i="1"/>
  <c r="B23" i="1"/>
  <c r="B17" i="1"/>
  <c r="B37" i="1"/>
  <c r="E37" i="1" s="1"/>
  <c r="B35" i="1"/>
  <c r="B25" i="1"/>
  <c r="B60" i="1"/>
  <c r="B149" i="1"/>
  <c r="E149" i="1" s="1"/>
  <c r="B150" i="1"/>
  <c r="B198" i="1"/>
  <c r="B24" i="1"/>
  <c r="C262" i="1"/>
  <c r="E262" i="1" s="1"/>
  <c r="E112" i="1"/>
  <c r="B87" i="1"/>
  <c r="B55" i="1"/>
  <c r="E83" i="1"/>
  <c r="C54" i="1"/>
  <c r="B29" i="1"/>
  <c r="B287" i="1"/>
  <c r="B106" i="1"/>
  <c r="E106" i="1" s="1"/>
  <c r="B27" i="1"/>
  <c r="B125" i="1"/>
  <c r="B51" i="1"/>
  <c r="B43" i="1"/>
  <c r="E43" i="1" s="1"/>
  <c r="B38" i="1"/>
  <c r="B246" i="1"/>
  <c r="B269" i="1"/>
  <c r="B216" i="1"/>
  <c r="E216" i="1" s="1"/>
  <c r="B206" i="1"/>
  <c r="B196" i="1"/>
  <c r="B42" i="1"/>
  <c r="B50" i="1"/>
  <c r="E50" i="1" s="1"/>
  <c r="B119" i="1"/>
  <c r="B113" i="1"/>
  <c r="B101" i="1"/>
  <c r="B92" i="1"/>
  <c r="E92" i="1" s="1"/>
  <c r="B49" i="1"/>
  <c r="B121" i="1"/>
  <c r="B97" i="1"/>
  <c r="B74" i="1"/>
  <c r="E74" i="1" s="1"/>
  <c r="B22" i="1"/>
  <c r="E22" i="1" s="1"/>
  <c r="B78" i="1"/>
  <c r="B276" i="1"/>
  <c r="B248" i="1"/>
  <c r="B80" i="1"/>
  <c r="B86" i="1"/>
  <c r="B215" i="1"/>
  <c r="B192" i="1"/>
  <c r="E192" i="1" s="1"/>
  <c r="B109" i="1"/>
  <c r="B39" i="1"/>
  <c r="B68" i="1"/>
  <c r="B88" i="1"/>
  <c r="E88" i="1" s="1"/>
  <c r="B67" i="1"/>
  <c r="E67" i="1" s="1"/>
  <c r="B66" i="1"/>
  <c r="B137" i="1"/>
  <c r="B73" i="1"/>
  <c r="B54" i="1"/>
  <c r="E172" i="1"/>
  <c r="B94" i="1"/>
  <c r="B18" i="1"/>
  <c r="E18" i="1" s="1"/>
  <c r="B173" i="1"/>
  <c r="B105" i="1"/>
  <c r="B26" i="1"/>
  <c r="B30" i="1"/>
  <c r="E30" i="1" s="1"/>
  <c r="B218" i="1"/>
  <c r="E218" i="1" s="1"/>
  <c r="E144" i="1"/>
  <c r="C220" i="1"/>
  <c r="E220" i="1" s="1"/>
  <c r="C280" i="1"/>
  <c r="C223" i="1"/>
  <c r="B223" i="1" s="1"/>
  <c r="E223" i="1" s="1"/>
  <c r="B21" i="1"/>
  <c r="E21" i="1" s="1"/>
  <c r="B36" i="1"/>
  <c r="E287" i="1"/>
  <c r="E281" i="1"/>
  <c r="E279" i="1"/>
  <c r="E278" i="1"/>
  <c r="E277" i="1"/>
  <c r="E276" i="1"/>
  <c r="E275" i="1"/>
  <c r="E274" i="1"/>
  <c r="E273" i="1"/>
  <c r="E271" i="1"/>
  <c r="E270" i="1"/>
  <c r="E269" i="1"/>
  <c r="E268" i="1"/>
  <c r="E264" i="1"/>
  <c r="E260" i="1"/>
  <c r="E259" i="1"/>
  <c r="E258" i="1"/>
  <c r="E257" i="1"/>
  <c r="E256" i="1"/>
  <c r="E255" i="1"/>
  <c r="E253" i="1"/>
  <c r="E252" i="1"/>
  <c r="E251" i="1"/>
  <c r="E250" i="1"/>
  <c r="E249" i="1"/>
  <c r="E248" i="1"/>
  <c r="E246" i="1"/>
  <c r="E245" i="1"/>
  <c r="E244" i="1"/>
  <c r="E243" i="1"/>
  <c r="E242" i="1"/>
  <c r="E240" i="1"/>
  <c r="E239" i="1"/>
  <c r="E238" i="1"/>
  <c r="E236" i="1"/>
  <c r="E235" i="1"/>
  <c r="E234" i="1"/>
  <c r="E233" i="1"/>
  <c r="E231" i="1"/>
  <c r="E230" i="1"/>
  <c r="E229" i="1"/>
  <c r="E228" i="1"/>
  <c r="E227" i="1"/>
  <c r="E226" i="1"/>
  <c r="E225" i="1"/>
  <c r="E224" i="1"/>
  <c r="E222" i="1"/>
  <c r="E219" i="1"/>
  <c r="E217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1" i="1"/>
  <c r="E190" i="1"/>
  <c r="E189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68" i="1"/>
  <c r="E167" i="1"/>
  <c r="E166" i="1"/>
  <c r="E165" i="1"/>
  <c r="E164" i="1"/>
  <c r="E163" i="1"/>
  <c r="E162" i="1"/>
  <c r="E161" i="1"/>
  <c r="E160" i="1"/>
  <c r="E159" i="1"/>
  <c r="E158" i="1"/>
  <c r="E154" i="1"/>
  <c r="E153" i="1"/>
  <c r="E152" i="1"/>
  <c r="E151" i="1"/>
  <c r="E150" i="1"/>
  <c r="E148" i="1"/>
  <c r="E147" i="1"/>
  <c r="E146" i="1"/>
  <c r="E145" i="1"/>
  <c r="E143" i="1"/>
  <c r="E142" i="1"/>
  <c r="E140" i="1"/>
  <c r="E141" i="1"/>
  <c r="E138" i="1"/>
  <c r="E139" i="1"/>
  <c r="E136" i="1"/>
  <c r="E135" i="1"/>
  <c r="E137" i="1"/>
  <c r="E133" i="1"/>
  <c r="E132" i="1"/>
  <c r="E131" i="1"/>
  <c r="E130" i="1"/>
  <c r="E129" i="1"/>
  <c r="E128" i="1"/>
  <c r="E127" i="1"/>
  <c r="E126" i="1"/>
  <c r="E125" i="1"/>
  <c r="E124" i="1"/>
  <c r="E122" i="1"/>
  <c r="E121" i="1"/>
  <c r="E120" i="1"/>
  <c r="E119" i="1"/>
  <c r="E118" i="1"/>
  <c r="E117" i="1"/>
  <c r="E116" i="1"/>
  <c r="E115" i="1"/>
  <c r="E114" i="1"/>
  <c r="E111" i="1"/>
  <c r="E109" i="1"/>
  <c r="E108" i="1"/>
  <c r="E107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1" i="1"/>
  <c r="E90" i="1"/>
  <c r="E89" i="1"/>
  <c r="E87" i="1"/>
  <c r="E86" i="1"/>
  <c r="E84" i="1"/>
  <c r="E82" i="1"/>
  <c r="E81" i="1"/>
  <c r="E80" i="1"/>
  <c r="E79" i="1"/>
  <c r="E78" i="1"/>
  <c r="E77" i="1"/>
  <c r="E76" i="1"/>
  <c r="E75" i="1"/>
  <c r="E73" i="1"/>
  <c r="E69" i="1"/>
  <c r="E68" i="1"/>
  <c r="E66" i="1"/>
  <c r="E65" i="1"/>
  <c r="E64" i="1"/>
  <c r="E63" i="1"/>
  <c r="E62" i="1"/>
  <c r="E61" i="1"/>
  <c r="E60" i="1"/>
  <c r="E58" i="1"/>
  <c r="E57" i="1"/>
  <c r="E56" i="1"/>
  <c r="E55" i="1"/>
  <c r="E54" i="1"/>
  <c r="E52" i="1"/>
  <c r="E51" i="1"/>
  <c r="E49" i="1"/>
  <c r="E48" i="1"/>
  <c r="E47" i="1"/>
  <c r="E46" i="1"/>
  <c r="E45" i="1"/>
  <c r="E44" i="1"/>
  <c r="E42" i="1"/>
  <c r="E41" i="1"/>
  <c r="E40" i="1"/>
  <c r="E39" i="1"/>
  <c r="E38" i="1"/>
  <c r="E36" i="1"/>
  <c r="E35" i="1"/>
  <c r="E34" i="1"/>
  <c r="E33" i="1"/>
  <c r="E32" i="1"/>
  <c r="E29" i="1"/>
  <c r="E28" i="1"/>
  <c r="E27" i="1"/>
  <c r="E26" i="1"/>
  <c r="E25" i="1"/>
  <c r="E24" i="1"/>
  <c r="E23" i="1"/>
  <c r="E20" i="1"/>
  <c r="E19" i="1"/>
  <c r="E17" i="1"/>
  <c r="E14" i="1"/>
  <c r="E13" i="1"/>
  <c r="E12" i="1"/>
  <c r="E11" i="1"/>
  <c r="E9" i="1"/>
  <c r="E290" i="1" l="1"/>
</calcChain>
</file>

<file path=xl/sharedStrings.xml><?xml version="1.0" encoding="utf-8"?>
<sst xmlns="http://schemas.openxmlformats.org/spreadsheetml/2006/main" count="291" uniqueCount="288">
  <si>
    <t>COMERCIO INTERNACIONAL DE CARNES ODELPA S.A. DE C.V.</t>
  </si>
  <si>
    <r>
      <rPr>
        <sz val="11"/>
        <color theme="1"/>
        <rFont val="Calibri"/>
        <family val="2"/>
        <scheme val="minor"/>
      </rPr>
      <t xml:space="preserve">SUCURSAL: </t>
    </r>
    <r>
      <rPr>
        <b/>
        <sz val="11"/>
        <color theme="1"/>
        <rFont val="Calibri"/>
        <family val="2"/>
        <scheme val="minor"/>
      </rPr>
      <t>CENTRAL</t>
    </r>
  </si>
  <si>
    <t>PRODUCTO</t>
  </si>
  <si>
    <t>KG</t>
  </si>
  <si>
    <t>PZ</t>
  </si>
  <si>
    <t>PRECIO</t>
  </si>
  <si>
    <t>TOTAL</t>
  </si>
  <si>
    <t>ACERRIN</t>
  </si>
  <si>
    <t>AGUJA RES</t>
  </si>
  <si>
    <t>ALITAS ADOBADAS</t>
  </si>
  <si>
    <t>ARGENTINO XO</t>
  </si>
  <si>
    <t>ARRACHERA ABIERTA</t>
  </si>
  <si>
    <t>ARRACHERA MARINADA</t>
  </si>
  <si>
    <t>ARRACHERA SAN JUAN</t>
  </si>
  <si>
    <t>ARRACHERA TAQUERA</t>
  </si>
  <si>
    <t>ARRACHERA TEX</t>
  </si>
  <si>
    <t>ASADO C/ BANDERA</t>
  </si>
  <si>
    <t>ATUN</t>
  </si>
  <si>
    <t>BANDERA</t>
  </si>
  <si>
    <t>BISTEC DEL 7</t>
  </si>
  <si>
    <t>BISTEC PCO</t>
  </si>
  <si>
    <t>BISTEC PCO P/ASAR</t>
  </si>
  <si>
    <t>BOLA RES</t>
  </si>
  <si>
    <t>BUCHE</t>
  </si>
  <si>
    <t>BUCHE KG</t>
  </si>
  <si>
    <t>CABEZA</t>
  </si>
  <si>
    <t>CABEZA LOMO</t>
  </si>
  <si>
    <t>CAMARON</t>
  </si>
  <si>
    <t>CANAL C/C C/P</t>
  </si>
  <si>
    <t>CANAL S/C S/P</t>
  </si>
  <si>
    <t>CANAL S/P C/C</t>
  </si>
  <si>
    <t>CAÑA</t>
  </si>
  <si>
    <t>CAPOTE</t>
  </si>
  <si>
    <t>CARNE ABIERTA PIERNA</t>
  </si>
  <si>
    <t>CARNE ARABE</t>
  </si>
  <si>
    <t>CARNE ENCHILADA ECONOMICA</t>
  </si>
  <si>
    <t>CARNE ENCHILADA ESPECIAL</t>
  </si>
  <si>
    <t>CARNE MOLIDA ECONOMICA</t>
  </si>
  <si>
    <t>CARNE MOLIDA PCO</t>
  </si>
  <si>
    <t>CARNE MOLIDA RES</t>
  </si>
  <si>
    <t>CARNE ROJA</t>
  </si>
  <si>
    <t>CARNERO CANAL</t>
  </si>
  <si>
    <t>CARRILLERA</t>
  </si>
  <si>
    <t>CECINA</t>
  </si>
  <si>
    <t>CHALECO</t>
  </si>
  <si>
    <t>CHAMBARETE</t>
  </si>
  <si>
    <t>CHICHARRON</t>
  </si>
  <si>
    <t>CHICHARRON PRENSADO</t>
  </si>
  <si>
    <t>CHISTORRA DELI RICO</t>
  </si>
  <si>
    <t>CHISTORRA ECONOMICA</t>
  </si>
  <si>
    <t>CHISTORRA WINNIS</t>
  </si>
  <si>
    <t>CHORIZO</t>
  </si>
  <si>
    <t>CHORIZO ARGENTINO</t>
  </si>
  <si>
    <t>CHULETA AHUMADA</t>
  </si>
  <si>
    <t>CHULETA AHUMADA REB</t>
  </si>
  <si>
    <t>CHULETA NATURAL</t>
  </si>
  <si>
    <t>CHULETA NATURAL REB</t>
  </si>
  <si>
    <t>CHULETA TAQUERA BONNA CARNE</t>
  </si>
  <si>
    <t>CHULETON WINNIS</t>
  </si>
  <si>
    <t>CHURRITOS ENCHILADOS</t>
  </si>
  <si>
    <t>CHURRITOS SALADOS</t>
  </si>
  <si>
    <t>CODILLO</t>
  </si>
  <si>
    <t>CODILLO DESHUESADO</t>
  </si>
  <si>
    <t>COMBO PIERNA</t>
  </si>
  <si>
    <t>CONCHA RES</t>
  </si>
  <si>
    <t>CONDIMENTO CALIFORNIA</t>
  </si>
  <si>
    <t>CONDIMENTO VIVALI</t>
  </si>
  <si>
    <t>CONTRA CAJA</t>
  </si>
  <si>
    <t>CONTRA KG</t>
  </si>
  <si>
    <t>CORBATA CAJA</t>
  </si>
  <si>
    <t>CORBATA KG</t>
  </si>
  <si>
    <t>CORTE ESTRELLA</t>
  </si>
  <si>
    <t>COSTILLA</t>
  </si>
  <si>
    <t>COSTILLA PELONA</t>
  </si>
  <si>
    <t>COW BOY</t>
  </si>
  <si>
    <t>CREMA 1LT</t>
  </si>
  <si>
    <t>CREMA 500 ML</t>
  </si>
  <si>
    <t>CREMA VASITO 250 ML</t>
  </si>
  <si>
    <t>CRIADILLA</t>
  </si>
  <si>
    <t>CUERITOS</t>
  </si>
  <si>
    <t>CUERO CANAL</t>
  </si>
  <si>
    <t>CUERO PAPEL</t>
  </si>
  <si>
    <t>CUERO PIERNA</t>
  </si>
  <si>
    <t>CUETE</t>
  </si>
  <si>
    <t>DELANTERO</t>
  </si>
  <si>
    <t>DESCARNE PCO</t>
  </si>
  <si>
    <t>DIEZMILLO</t>
  </si>
  <si>
    <t>ESPALDILLA C/H</t>
  </si>
  <si>
    <t>ESPALDILLA CARNERO CAJA</t>
  </si>
  <si>
    <t>ESPALDILLA CARNERO KG</t>
  </si>
  <si>
    <t>ESPALDILLA COCIDA EL PATRON</t>
  </si>
  <si>
    <t>ESPINAZO</t>
  </si>
  <si>
    <t>ESPINAZO C CARRILLERA</t>
  </si>
  <si>
    <t>ESPINAZO C/C</t>
  </si>
  <si>
    <t>FALDA PCO</t>
  </si>
  <si>
    <t>FILETE BASA CAJA</t>
  </si>
  <si>
    <t>FILETE BASA KG</t>
  </si>
  <si>
    <t>FILETE PCO</t>
  </si>
  <si>
    <t>FILETE RES</t>
  </si>
  <si>
    <t>FILETE TILAPIA CAJA</t>
  </si>
  <si>
    <t>FILETE TILAPIA KG</t>
  </si>
  <si>
    <t>GALLINA PCO</t>
  </si>
  <si>
    <t>GRASA</t>
  </si>
  <si>
    <t>HAMBURGUESA ECONOMICA</t>
  </si>
  <si>
    <t>HAMBURGUESA ESPECIAL</t>
  </si>
  <si>
    <t>HUESO</t>
  </si>
  <si>
    <t>HUESO CARNUDO</t>
  </si>
  <si>
    <t>HUESO CHULETA</t>
  </si>
  <si>
    <t>HUESO COSTILLA</t>
  </si>
  <si>
    <t>HUESO PERICO RES</t>
  </si>
  <si>
    <t>HUESO POROSO</t>
  </si>
  <si>
    <t>HUESO RES</t>
  </si>
  <si>
    <t>HUESO TUETANO</t>
  </si>
  <si>
    <t>JAMON 1/G</t>
  </si>
  <si>
    <t>JAMON AHUMADO</t>
  </si>
  <si>
    <t>JAMON AMERICANO</t>
  </si>
  <si>
    <t>JAMON BONNA CARNE</t>
  </si>
  <si>
    <t>JAMON C/G</t>
  </si>
  <si>
    <t>JAMON EXTRAFINO MINI</t>
  </si>
  <si>
    <t>JAMON GRANJA MON</t>
  </si>
  <si>
    <t>JAMON HACIENDA</t>
  </si>
  <si>
    <t>JAMON PAVO NUTRES</t>
  </si>
  <si>
    <t>JAMON PECHUGA DE PAVO WINNIS</t>
  </si>
  <si>
    <t>JAMON PIERNA AHUMADA</t>
  </si>
  <si>
    <t>JAMON PIERNA NUTRES</t>
  </si>
  <si>
    <t>JAMON S/H</t>
  </si>
  <si>
    <t>JAMON S/H F</t>
  </si>
  <si>
    <t>JAMON SANDWICHERO</t>
  </si>
  <si>
    <t>JAMON VIRGINIA AHUMADO</t>
  </si>
  <si>
    <t>JAMON VIRGINIA EL PATRON</t>
  </si>
  <si>
    <t>JAMON VIRGINIA FUD</t>
  </si>
  <si>
    <t>JAMON VIRGINIA LEDO</t>
  </si>
  <si>
    <t>JAMON VIRGINIA NUTRES</t>
  </si>
  <si>
    <t>JAMON YORK</t>
  </si>
  <si>
    <t>JAMON YORK MINI</t>
  </si>
  <si>
    <t>LENGUA PUERCO KG</t>
  </si>
  <si>
    <t>LENGUA RES</t>
  </si>
  <si>
    <t>LENGUA SEABOARD</t>
  </si>
  <si>
    <t>LOMO CON GRASA</t>
  </si>
  <si>
    <t>LONGANIZA CASERA</t>
  </si>
  <si>
    <t>LONGANIZA ECONOMICA</t>
  </si>
  <si>
    <t>LONGANIZA S/E</t>
  </si>
  <si>
    <t>MACIZA RES</t>
  </si>
  <si>
    <t>MAIZ POZOLERO CONSTANCIA</t>
  </si>
  <si>
    <t xml:space="preserve"> </t>
  </si>
  <si>
    <t>MAIZ POZOLERO CORRAL</t>
  </si>
  <si>
    <t>MAIZ POZOLERO LA ABUELA</t>
  </si>
  <si>
    <t>MAIZ POZOLERO LA POBLANA</t>
  </si>
  <si>
    <t>MAIZ POZOLERO MORELOS</t>
  </si>
  <si>
    <t>MANITA CAJA</t>
  </si>
  <si>
    <t>MANITA Y PATITA</t>
  </si>
  <si>
    <t>MANTECA</t>
  </si>
  <si>
    <t>MANTECA .500GR</t>
  </si>
  <si>
    <t>MANTECA 10 KG</t>
  </si>
  <si>
    <t>MANTECA 15 KG</t>
  </si>
  <si>
    <t>MANTECA 1KG</t>
  </si>
  <si>
    <t>MANTECA 2KG</t>
  </si>
  <si>
    <t>MANTECA 3KG</t>
  </si>
  <si>
    <t>MANTECA 4KG</t>
  </si>
  <si>
    <t>MANTECA 5KG</t>
  </si>
  <si>
    <t>MANTEQUILLA IBERIA .09 GR</t>
  </si>
  <si>
    <t>MANTEQUILLA IBERIA .500GR</t>
  </si>
  <si>
    <t>MANTEQUILLA IBERIA 1KG</t>
  </si>
  <si>
    <t>MEDULA</t>
  </si>
  <si>
    <t>MENUDO</t>
  </si>
  <si>
    <t>MENUDO REB</t>
  </si>
  <si>
    <t>MILANESA RES</t>
  </si>
  <si>
    <t xml:space="preserve">MOLE </t>
  </si>
  <si>
    <t xml:space="preserve">MORTADELA </t>
  </si>
  <si>
    <t>MORTADELA ACUARIO</t>
  </si>
  <si>
    <t>MORTADELA GRANJA MON</t>
  </si>
  <si>
    <t>MORTADELA MANANTIALES</t>
  </si>
  <si>
    <t>MORTADELA SAN ANTONIO</t>
  </si>
  <si>
    <t>NANA</t>
  </si>
  <si>
    <t>NANA KG</t>
  </si>
  <si>
    <t>NEW YORK</t>
  </si>
  <si>
    <t>NEW YORK CORTES AME</t>
  </si>
  <si>
    <t>NORTEÑO</t>
  </si>
  <si>
    <t>PAN ARABE 20 PZ</t>
  </si>
  <si>
    <t>PAN ARABE 40 PZ</t>
  </si>
  <si>
    <t>PAPA CAJA</t>
  </si>
  <si>
    <t>PAPA KG</t>
  </si>
  <si>
    <t>PAPADA C/C</t>
  </si>
  <si>
    <t>PAPADA ROJA</t>
  </si>
  <si>
    <t>PATA EN VINAGRE</t>
  </si>
  <si>
    <t>PATA RES</t>
  </si>
  <si>
    <t>PAVO AHUMADO</t>
  </si>
  <si>
    <t>PECHO</t>
  </si>
  <si>
    <t>PECHO C/G</t>
  </si>
  <si>
    <t>PECHO PELON</t>
  </si>
  <si>
    <t>PECHUGA POLLO</t>
  </si>
  <si>
    <t>PEPERONI</t>
  </si>
  <si>
    <t>PESCUEZO</t>
  </si>
  <si>
    <t>PICADA COMERCIAL</t>
  </si>
  <si>
    <t>PIERNA AHUMADA</t>
  </si>
  <si>
    <t>PIERNA AHUMADA REB</t>
  </si>
  <si>
    <t xml:space="preserve">PIERNA C/C </t>
  </si>
  <si>
    <t>PIERNA CARNERO</t>
  </si>
  <si>
    <t>PIERNA PAVO</t>
  </si>
  <si>
    <t>PIERNA PAVO HORNEADA EL PATRON</t>
  </si>
  <si>
    <t>PIERNA Y MUSLO</t>
  </si>
  <si>
    <t>PLANCHA</t>
  </si>
  <si>
    <t>POLLO AHUMADO</t>
  </si>
  <si>
    <t>PREPARADO QUESO PCO</t>
  </si>
  <si>
    <t>PRIME RIB</t>
  </si>
  <si>
    <t>PULPA ESPALDILLA</t>
  </si>
  <si>
    <t>PULPA PIERNA</t>
  </si>
  <si>
    <t>PULPA RES</t>
  </si>
  <si>
    <t>QUESILLO CREMOSO</t>
  </si>
  <si>
    <t>QUESO AMARILLO CASTELL</t>
  </si>
  <si>
    <t>QUESO AMARILLO REBANADAS</t>
  </si>
  <si>
    <t>QUESO AÑEJO</t>
  </si>
  <si>
    <t>QUESO MANCHEGO AMMERLANDER</t>
  </si>
  <si>
    <t>QUESO MANCHEGO CAPERUCITA</t>
  </si>
  <si>
    <t>QUESO MANCHEGO CHESTER</t>
  </si>
  <si>
    <t>QUESO MANCHEGO ESMERALDA</t>
  </si>
  <si>
    <t>QUESO MANCHEGO LA VILLITA</t>
  </si>
  <si>
    <t>QUESO MANCHEGO NOCHE BUENA</t>
  </si>
  <si>
    <t>QUESO PANELA</t>
  </si>
  <si>
    <t>QUESO PCO CAPISTRANO</t>
  </si>
  <si>
    <t>QUESO PCO EL PATRON</t>
  </si>
  <si>
    <t>QUESO PCO FUD</t>
  </si>
  <si>
    <t>QUESO PCO LOS MANANTIALES</t>
  </si>
  <si>
    <t>QUESO PCO MI GUSTO</t>
  </si>
  <si>
    <t>QUESO PCO NUTRES</t>
  </si>
  <si>
    <t>QUESO PCO PREPARADO</t>
  </si>
  <si>
    <t>QUESO REDONDO</t>
  </si>
  <si>
    <t>RANA</t>
  </si>
  <si>
    <t>RECORTE CHULETA</t>
  </si>
  <si>
    <t>RECORTE DE JAMON</t>
  </si>
  <si>
    <t>RECORTE MANCHEGO</t>
  </si>
  <si>
    <t>RECORTE PAVO AHUMADO</t>
  </si>
  <si>
    <t>RECORTE POLLO AHUMADO</t>
  </si>
  <si>
    <t>RECORTE TOC WINNIS</t>
  </si>
  <si>
    <t>RES</t>
  </si>
  <si>
    <t>RETAZO</t>
  </si>
  <si>
    <t>RIB EYE</t>
  </si>
  <si>
    <t>RIB EYE ROLL</t>
  </si>
  <si>
    <t>RIB EYE STERLING</t>
  </si>
  <si>
    <t>RIB STEAK</t>
  </si>
  <si>
    <t>RIÑON</t>
  </si>
  <si>
    <t>ROASTBEEF</t>
  </si>
  <si>
    <t>SAL C/AJO</t>
  </si>
  <si>
    <t>SALAMI EL PATRON</t>
  </si>
  <si>
    <t>SALCHICHA DELTA</t>
  </si>
  <si>
    <t>SALCHICHA GRANJA MON</t>
  </si>
  <si>
    <t>SALCHICHA HECTOR</t>
  </si>
  <si>
    <t>SALCHICHA HOT DOG FUD</t>
  </si>
  <si>
    <t>SALCHICHA LINEA ROJA HOT DOG</t>
  </si>
  <si>
    <t>SALCHICHA MANANTIALES</t>
  </si>
  <si>
    <t>SALCHICHA P/ASAR</t>
  </si>
  <si>
    <t>SALCHICHA PAVO FUD</t>
  </si>
  <si>
    <t>SALMON</t>
  </si>
  <si>
    <t>SALSA ARABE 1LT</t>
  </si>
  <si>
    <t>SALSA ARABE 250 ML</t>
  </si>
  <si>
    <t>SALSA ARABE 500 ML</t>
  </si>
  <si>
    <t>SANCOCHO</t>
  </si>
  <si>
    <t>SEBO</t>
  </si>
  <si>
    <t>SESOS BOTE</t>
  </si>
  <si>
    <t>SESOS CAJA</t>
  </si>
  <si>
    <t>SIRLON</t>
  </si>
  <si>
    <t>SUADERO</t>
  </si>
  <si>
    <t>T-BONE</t>
  </si>
  <si>
    <t>TLALE</t>
  </si>
  <si>
    <t>TOCINO PIERNA</t>
  </si>
  <si>
    <t>TOCINO SALADO</t>
  </si>
  <si>
    <t>TOCINO WINNIS</t>
  </si>
  <si>
    <t>TOMAHAWK</t>
  </si>
  <si>
    <t>TORTILLA DE HARINA</t>
  </si>
  <si>
    <t>TOSTADAS CASERAS</t>
  </si>
  <si>
    <t>TOSTADAS DELICIAS</t>
  </si>
  <si>
    <t>TOTOPOS</t>
  </si>
  <si>
    <t>TRIPAS</t>
  </si>
  <si>
    <t>TROZO PCO</t>
  </si>
  <si>
    <t>VACIADA</t>
  </si>
  <si>
    <t>JAMON ESPALDILLA GRANJA MON</t>
  </si>
  <si>
    <t>PUNTAS TOCINO</t>
  </si>
  <si>
    <t>SURTIDO PUERCO</t>
  </si>
  <si>
    <t>SESOS MARQUETA</t>
  </si>
  <si>
    <t>RECORTE JAMON EN ESCABECHE</t>
  </si>
  <si>
    <t>JAMON PREMIER EL PATRON</t>
  </si>
  <si>
    <t>CODILLO CON CUERO</t>
  </si>
  <si>
    <t>ESPALDILLA RES S/H</t>
  </si>
  <si>
    <t>BARRIGA</t>
  </si>
  <si>
    <t>HARINA PARA CAPEAR</t>
  </si>
  <si>
    <t>PICADA RES</t>
  </si>
  <si>
    <t>ARRACHERA STERLING</t>
  </si>
  <si>
    <t>CHULETA CARNERO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</si>
</sst>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/>
    <xf numFmtId="44" fontId="2" fillId="0" borderId="1" xfId="1" applyFont="1" applyBorder="1"/>
    <xf numFmtId="0" fontId="0" fillId="0" borderId="1" xfId="0" applyBorder="1" applyAlignment="1">
      <alignment vertical="top"/>
    </xf>
    <xf numFmtId="44" fontId="0" fillId="0" borderId="1" xfId="1" applyFont="1" applyBorder="1" applyAlignment="1">
      <alignment vertical="top"/>
    </xf>
    <xf numFmtId="0" fontId="0" fillId="0" borderId="1" xfId="0" applyBorder="1"/>
    <xf numFmtId="44" fontId="0" fillId="0" borderId="1" xfId="1" applyFont="1" applyBorder="1"/>
    <xf numFmtId="0" fontId="2" fillId="0" borderId="2" xfId="0" applyFont="1" applyBorder="1" applyAlignment="1">
      <alignment vertical="top"/>
    </xf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vertical="top"/>
    </xf>
    <xf numFmtId="44" fontId="0" fillId="0" borderId="2" xfId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44" fontId="2" fillId="0" borderId="1" xfId="1" applyFont="1" applyBorder="1" applyAlignment="1">
      <alignment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</cellXfs>
  <cellStyles count="2">
    <cellStyle name="Moned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104775</xdr:rowOff>
    </xdr:from>
    <xdr:to>
      <xdr:col>0</xdr:col>
      <xdr:colOff>1876425</xdr:colOff>
      <xdr:row>6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04775"/>
          <a:ext cx="16383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1"/>
  <sheetViews>
    <sheetView tabSelected="1" workbookViewId="0">
      <selection activeCell="B8" sqref="B8"/>
    </sheetView>
  </sheetViews>
  <sheetFormatPr baseColWidth="10" defaultColWidth="29.42578125" defaultRowHeight="15" x14ac:dyDescent="0.25"/>
  <cols>
    <col min="1" max="1" width="33.28515625" customWidth="1"/>
    <col min="2" max="2" width="10.5703125" customWidth="1"/>
    <col min="3" max="3" width="8.28515625" customWidth="1"/>
    <col min="4" max="4" width="13.85546875" customWidth="1"/>
    <col min="5" max="5" width="21.140625" customWidth="1"/>
  </cols>
  <sheetData>
    <row r="1" spans="1:5" x14ac:dyDescent="0.25">
      <c r="A1" s="16"/>
      <c r="B1" s="17" t="s">
        <v>0</v>
      </c>
      <c r="C1" s="17"/>
      <c r="D1" s="17"/>
      <c r="E1" s="17"/>
    </row>
    <row r="2" spans="1:5" x14ac:dyDescent="0.25">
      <c r="A2" s="16"/>
      <c r="B2" s="17"/>
      <c r="C2" s="17"/>
      <c r="D2" s="17"/>
      <c r="E2" s="17"/>
    </row>
    <row r="3" spans="1:5" x14ac:dyDescent="0.25">
      <c r="A3" s="16"/>
      <c r="B3" s="17"/>
      <c r="C3" s="17"/>
      <c r="D3" s="17"/>
      <c r="E3" s="17"/>
    </row>
    <row r="4" spans="1:5" x14ac:dyDescent="0.25">
      <c r="A4" s="16"/>
      <c r="B4" s="18" t="s">
        <v>1</v>
      </c>
      <c r="C4" s="18"/>
      <c r="D4" s="18"/>
      <c r="E4" s="18"/>
    </row>
    <row r="5" spans="1:5" x14ac:dyDescent="0.25">
      <c r="A5" s="16"/>
      <c r="B5" s="18"/>
      <c r="C5" s="18"/>
      <c r="D5" s="18"/>
      <c r="E5" s="18"/>
    </row>
    <row r="6" spans="1:5" x14ac:dyDescent="0.25">
      <c r="A6" s="16"/>
      <c r="B6" s="19">
        <v>43984</v>
      </c>
      <c r="C6" s="19"/>
      <c r="D6" s="19"/>
      <c r="E6" s="19"/>
    </row>
    <row r="7" spans="1:5" x14ac:dyDescent="0.25">
      <c r="A7" s="16"/>
      <c r="B7" s="19"/>
      <c r="C7" s="19"/>
      <c r="D7" s="19"/>
      <c r="E7" s="19"/>
    </row>
    <row r="8" spans="1:5" x14ac:dyDescent="0.25">
      <c r="A8" s="1" t="s">
        <v>2</v>
      </c>
      <c r="B8" s="2" t="s">
        <v>3</v>
      </c>
      <c r="C8" s="2" t="s">
        <v>4</v>
      </c>
      <c r="D8" s="3" t="s">
        <v>5</v>
      </c>
      <c r="E8" s="3" t="s">
        <v>6</v>
      </c>
    </row>
    <row r="9" spans="1:5" x14ac:dyDescent="0.25">
      <c r="A9" s="1" t="s">
        <v>7</v>
      </c>
      <c r="B9" s="4">
        <v>6.8</v>
      </c>
      <c r="C9" s="4"/>
      <c r="D9" s="5">
        <v>8</v>
      </c>
      <c r="E9" s="5">
        <f t="shared" ref="E9:E14" si="0">+B9*D9</f>
        <v>54.4</v>
      </c>
    </row>
    <row r="10" spans="1:5" x14ac:dyDescent="0.25">
      <c r="A10" s="1" t="s">
        <v>8</v>
      </c>
      <c r="B10" s="6">
        <f>15-2.3+4.2-2.3+0.6</f>
        <v>15.199999999999998</v>
      </c>
      <c r="C10" s="6"/>
      <c r="D10" s="7">
        <v>100</v>
      </c>
      <c r="E10" s="5">
        <f t="shared" si="0"/>
        <v>1519.9999999999998</v>
      </c>
    </row>
    <row r="11" spans="1:5" x14ac:dyDescent="0.25">
      <c r="A11" s="1" t="s">
        <v>9</v>
      </c>
      <c r="B11" s="6">
        <f>12.8+1.2</f>
        <v>14</v>
      </c>
      <c r="C11" s="6"/>
      <c r="D11" s="7">
        <v>66</v>
      </c>
      <c r="E11" s="5">
        <f t="shared" si="0"/>
        <v>924</v>
      </c>
    </row>
    <row r="12" spans="1:5" hidden="1" x14ac:dyDescent="0.25">
      <c r="A12" s="1" t="s">
        <v>10</v>
      </c>
      <c r="B12" s="4"/>
      <c r="C12" s="4"/>
      <c r="D12" s="5">
        <v>150</v>
      </c>
      <c r="E12" s="5">
        <f t="shared" si="0"/>
        <v>0</v>
      </c>
    </row>
    <row r="13" spans="1:5" hidden="1" x14ac:dyDescent="0.25">
      <c r="A13" s="1" t="s">
        <v>11</v>
      </c>
      <c r="B13" s="6"/>
      <c r="C13" s="6"/>
      <c r="D13" s="7"/>
      <c r="E13" s="5">
        <f t="shared" si="0"/>
        <v>0</v>
      </c>
    </row>
    <row r="14" spans="1:5" x14ac:dyDescent="0.25">
      <c r="A14" s="1" t="s">
        <v>12</v>
      </c>
      <c r="B14" s="6">
        <f>38.4-6.9+125.8-13.8+12.2-2.3</f>
        <v>153.39999999999998</v>
      </c>
      <c r="C14" s="6"/>
      <c r="D14" s="7">
        <v>160</v>
      </c>
      <c r="E14" s="5">
        <f t="shared" si="0"/>
        <v>24543.999999999996</v>
      </c>
    </row>
    <row r="15" spans="1:5" hidden="1" x14ac:dyDescent="0.25">
      <c r="A15" s="1" t="s">
        <v>13</v>
      </c>
      <c r="B15" s="6"/>
      <c r="C15" s="6"/>
      <c r="D15" s="7"/>
      <c r="E15" s="5">
        <f t="shared" ref="E15:E16" si="1">+B15*D15</f>
        <v>0</v>
      </c>
    </row>
    <row r="16" spans="1:5" x14ac:dyDescent="0.25">
      <c r="A16" s="1" t="s">
        <v>286</v>
      </c>
      <c r="B16" s="6">
        <v>4.2</v>
      </c>
      <c r="C16" s="6"/>
      <c r="D16" s="7">
        <v>300</v>
      </c>
      <c r="E16" s="5">
        <f t="shared" si="1"/>
        <v>1260</v>
      </c>
    </row>
    <row r="17" spans="1:5" x14ac:dyDescent="0.25">
      <c r="A17" s="1" t="s">
        <v>14</v>
      </c>
      <c r="B17" s="6">
        <f>12.09+12.1+11.8+11.64+11.79+5.4+7</f>
        <v>71.819999999999993</v>
      </c>
      <c r="C17" s="6">
        <v>5</v>
      </c>
      <c r="D17" s="7">
        <v>75</v>
      </c>
      <c r="E17" s="5">
        <f t="shared" ref="E17:E52" si="2">+B17*D17</f>
        <v>5386.4999999999991</v>
      </c>
    </row>
    <row r="18" spans="1:5" x14ac:dyDescent="0.25">
      <c r="A18" s="1" t="s">
        <v>15</v>
      </c>
      <c r="B18" s="4">
        <f>11.94+11.58+11.9+11.72</f>
        <v>47.14</v>
      </c>
      <c r="C18" s="4">
        <v>4</v>
      </c>
      <c r="D18" s="5">
        <v>80</v>
      </c>
      <c r="E18" s="5">
        <f t="shared" si="2"/>
        <v>3771.2</v>
      </c>
    </row>
    <row r="19" spans="1:5" hidden="1" x14ac:dyDescent="0.25">
      <c r="A19" s="1" t="s">
        <v>16</v>
      </c>
      <c r="B19" s="4"/>
      <c r="C19" s="4"/>
      <c r="D19" s="5">
        <v>92</v>
      </c>
      <c r="E19" s="5">
        <f t="shared" si="2"/>
        <v>0</v>
      </c>
    </row>
    <row r="20" spans="1:5" hidden="1" x14ac:dyDescent="0.25">
      <c r="A20" s="1" t="s">
        <v>17</v>
      </c>
      <c r="B20" s="6"/>
      <c r="C20" s="6"/>
      <c r="D20" s="7">
        <v>220</v>
      </c>
      <c r="E20" s="5">
        <f t="shared" si="2"/>
        <v>0</v>
      </c>
    </row>
    <row r="21" spans="1:5" x14ac:dyDescent="0.25">
      <c r="A21" s="1" t="s">
        <v>18</v>
      </c>
      <c r="B21" s="6">
        <f>51.4-4.6</f>
        <v>46.8</v>
      </c>
      <c r="C21" s="6"/>
      <c r="D21" s="7">
        <v>80</v>
      </c>
      <c r="E21" s="5">
        <f t="shared" si="2"/>
        <v>3744</v>
      </c>
    </row>
    <row r="22" spans="1:5" x14ac:dyDescent="0.25">
      <c r="A22" s="1" t="s">
        <v>283</v>
      </c>
      <c r="B22" s="6">
        <f>71-6.9</f>
        <v>64.099999999999994</v>
      </c>
      <c r="C22" s="6"/>
      <c r="D22" s="7">
        <v>28</v>
      </c>
      <c r="E22" s="5">
        <f t="shared" si="2"/>
        <v>1794.7999999999997</v>
      </c>
    </row>
    <row r="23" spans="1:5" x14ac:dyDescent="0.25">
      <c r="A23" s="1" t="s">
        <v>19</v>
      </c>
      <c r="B23" s="6">
        <f>6.4-2.3</f>
        <v>4.1000000000000005</v>
      </c>
      <c r="C23" s="6"/>
      <c r="D23" s="7">
        <v>98</v>
      </c>
      <c r="E23" s="5">
        <f t="shared" si="2"/>
        <v>401.80000000000007</v>
      </c>
    </row>
    <row r="24" spans="1:5" x14ac:dyDescent="0.25">
      <c r="A24" s="1" t="s">
        <v>20</v>
      </c>
      <c r="B24" s="6">
        <f>11.2-2.3+16.4-2.3+10.8-2.3+390.4-32.2+137.2-13.8</f>
        <v>513.1</v>
      </c>
      <c r="C24" s="6"/>
      <c r="D24" s="7">
        <v>74</v>
      </c>
      <c r="E24" s="5">
        <f t="shared" si="2"/>
        <v>37969.4</v>
      </c>
    </row>
    <row r="25" spans="1:5" x14ac:dyDescent="0.25">
      <c r="A25" s="1" t="s">
        <v>21</v>
      </c>
      <c r="B25" s="4">
        <f>14.2-2.3</f>
        <v>11.899999999999999</v>
      </c>
      <c r="C25" s="4"/>
      <c r="D25" s="5">
        <v>64</v>
      </c>
      <c r="E25" s="5">
        <f t="shared" si="2"/>
        <v>761.59999999999991</v>
      </c>
    </row>
    <row r="26" spans="1:5" x14ac:dyDescent="0.25">
      <c r="A26" s="1" t="s">
        <v>22</v>
      </c>
      <c r="B26" s="4">
        <f>20.6-6.9</f>
        <v>13.700000000000001</v>
      </c>
      <c r="C26" s="4"/>
      <c r="D26" s="5">
        <v>130</v>
      </c>
      <c r="E26" s="5">
        <f t="shared" si="2"/>
        <v>1781.0000000000002</v>
      </c>
    </row>
    <row r="27" spans="1:5" x14ac:dyDescent="0.25">
      <c r="A27" s="1" t="s">
        <v>23</v>
      </c>
      <c r="B27" s="4">
        <f>13.6*C27+1.8</f>
        <v>192.20000000000002</v>
      </c>
      <c r="C27" s="4">
        <v>14</v>
      </c>
      <c r="D27" s="5">
        <v>52</v>
      </c>
      <c r="E27" s="5">
        <f t="shared" si="2"/>
        <v>9994.4000000000015</v>
      </c>
    </row>
    <row r="28" spans="1:5" hidden="1" x14ac:dyDescent="0.25">
      <c r="A28" s="1" t="s">
        <v>24</v>
      </c>
      <c r="B28" s="4"/>
      <c r="C28" s="4"/>
      <c r="D28" s="5">
        <v>60</v>
      </c>
      <c r="E28" s="5">
        <f t="shared" si="2"/>
        <v>0</v>
      </c>
    </row>
    <row r="29" spans="1:5" x14ac:dyDescent="0.25">
      <c r="A29" s="1" t="s">
        <v>25</v>
      </c>
      <c r="B29" s="6">
        <f>121.8-30.8+7.2</f>
        <v>98.2</v>
      </c>
      <c r="C29" s="6"/>
      <c r="D29" s="7">
        <v>12</v>
      </c>
      <c r="E29" s="5">
        <f t="shared" si="2"/>
        <v>1178.4000000000001</v>
      </c>
    </row>
    <row r="30" spans="1:5" x14ac:dyDescent="0.25">
      <c r="A30" s="1" t="s">
        <v>26</v>
      </c>
      <c r="B30" s="6">
        <f>45.6-6.9</f>
        <v>38.700000000000003</v>
      </c>
      <c r="C30" s="6"/>
      <c r="D30" s="7">
        <v>58</v>
      </c>
      <c r="E30" s="5">
        <f t="shared" si="2"/>
        <v>2244.6000000000004</v>
      </c>
    </row>
    <row r="31" spans="1:5" x14ac:dyDescent="0.25">
      <c r="A31" s="1" t="s">
        <v>27</v>
      </c>
      <c r="B31" s="6">
        <f>0.8+1+11*2.5</f>
        <v>29.3</v>
      </c>
      <c r="C31" s="6"/>
      <c r="D31" s="7">
        <v>220</v>
      </c>
      <c r="E31" s="5">
        <f t="shared" si="2"/>
        <v>6446</v>
      </c>
    </row>
    <row r="32" spans="1:5" hidden="1" x14ac:dyDescent="0.25">
      <c r="A32" s="1" t="s">
        <v>28</v>
      </c>
      <c r="B32" s="6"/>
      <c r="C32" s="6"/>
      <c r="D32" s="7">
        <v>45</v>
      </c>
      <c r="E32" s="5">
        <f t="shared" si="2"/>
        <v>0</v>
      </c>
    </row>
    <row r="33" spans="1:5" x14ac:dyDescent="0.25">
      <c r="A33" s="1" t="s">
        <v>29</v>
      </c>
      <c r="B33" s="6">
        <v>262.2</v>
      </c>
      <c r="C33" s="6">
        <v>3</v>
      </c>
      <c r="D33" s="7">
        <v>33</v>
      </c>
      <c r="E33" s="5">
        <f t="shared" si="2"/>
        <v>8652.6</v>
      </c>
    </row>
    <row r="34" spans="1:5" hidden="1" x14ac:dyDescent="0.25">
      <c r="A34" s="1" t="s">
        <v>30</v>
      </c>
      <c r="B34" s="6"/>
      <c r="C34" s="6"/>
      <c r="D34" s="7">
        <v>40</v>
      </c>
      <c r="E34" s="5">
        <f t="shared" si="2"/>
        <v>0</v>
      </c>
    </row>
    <row r="35" spans="1:5" x14ac:dyDescent="0.25">
      <c r="A35" s="1" t="s">
        <v>31</v>
      </c>
      <c r="B35" s="6">
        <f>22-4.6+12.8-2.3</f>
        <v>27.9</v>
      </c>
      <c r="C35" s="6"/>
      <c r="D35" s="7">
        <v>66</v>
      </c>
      <c r="E35" s="5">
        <f t="shared" si="2"/>
        <v>1841.3999999999999</v>
      </c>
    </row>
    <row r="36" spans="1:5" x14ac:dyDescent="0.25">
      <c r="A36" s="1" t="s">
        <v>32</v>
      </c>
      <c r="B36" s="6">
        <f>115-3.8-4.5+60.4-3.9</f>
        <v>163.19999999999999</v>
      </c>
      <c r="C36" s="6">
        <v>3</v>
      </c>
      <c r="D36" s="7">
        <v>39</v>
      </c>
      <c r="E36" s="5">
        <f t="shared" si="2"/>
        <v>6364.7999999999993</v>
      </c>
    </row>
    <row r="37" spans="1:5" x14ac:dyDescent="0.25">
      <c r="A37" s="1" t="s">
        <v>33</v>
      </c>
      <c r="B37" s="6">
        <f>99.2-6.9+16.6-2.3</f>
        <v>106.60000000000001</v>
      </c>
      <c r="C37" s="6"/>
      <c r="D37" s="7">
        <v>41</v>
      </c>
      <c r="E37" s="5">
        <f t="shared" si="2"/>
        <v>4370.6000000000004</v>
      </c>
    </row>
    <row r="38" spans="1:5" x14ac:dyDescent="0.25">
      <c r="A38" s="1" t="s">
        <v>34</v>
      </c>
      <c r="B38" s="6">
        <f>38.2-9.2+0.2</f>
        <v>29.200000000000003</v>
      </c>
      <c r="C38" s="6"/>
      <c r="D38" s="7">
        <v>60</v>
      </c>
      <c r="E38" s="5">
        <f t="shared" si="2"/>
        <v>1752.0000000000002</v>
      </c>
    </row>
    <row r="39" spans="1:5" x14ac:dyDescent="0.25">
      <c r="A39" s="1" t="s">
        <v>35</v>
      </c>
      <c r="B39" s="4">
        <f>155.2-13.8</f>
        <v>141.39999999999998</v>
      </c>
      <c r="C39" s="4"/>
      <c r="D39" s="5">
        <v>66</v>
      </c>
      <c r="E39" s="5">
        <f t="shared" si="2"/>
        <v>9332.3999999999978</v>
      </c>
    </row>
    <row r="40" spans="1:5" x14ac:dyDescent="0.25">
      <c r="A40" s="1" t="s">
        <v>36</v>
      </c>
      <c r="B40" s="4">
        <f>41+13.4-2.3</f>
        <v>52.1</v>
      </c>
      <c r="C40" s="4"/>
      <c r="D40" s="5">
        <v>76</v>
      </c>
      <c r="E40" s="5">
        <f t="shared" si="2"/>
        <v>3959.6</v>
      </c>
    </row>
    <row r="41" spans="1:5" x14ac:dyDescent="0.25">
      <c r="A41" s="1" t="s">
        <v>37</v>
      </c>
      <c r="B41" s="6">
        <f>0.6+9.8-2.3+3</f>
        <v>11.100000000000001</v>
      </c>
      <c r="C41" s="6"/>
      <c r="D41" s="7">
        <v>52</v>
      </c>
      <c r="E41" s="5">
        <f t="shared" si="2"/>
        <v>577.20000000000005</v>
      </c>
    </row>
    <row r="42" spans="1:5" x14ac:dyDescent="0.25">
      <c r="A42" s="1" t="s">
        <v>38</v>
      </c>
      <c r="B42" s="6">
        <f>41.2-6.9+33.8-4.6</f>
        <v>63.499999999999993</v>
      </c>
      <c r="C42" s="6"/>
      <c r="D42" s="7">
        <v>60</v>
      </c>
      <c r="E42" s="5">
        <f t="shared" si="2"/>
        <v>3809.9999999999995</v>
      </c>
    </row>
    <row r="43" spans="1:5" x14ac:dyDescent="0.25">
      <c r="A43" s="8" t="s">
        <v>39</v>
      </c>
      <c r="B43" s="9">
        <f>15.2-2.3</f>
        <v>12.899999999999999</v>
      </c>
      <c r="C43" s="9"/>
      <c r="D43" s="10">
        <v>110</v>
      </c>
      <c r="E43" s="5">
        <f t="shared" si="2"/>
        <v>1418.9999999999998</v>
      </c>
    </row>
    <row r="44" spans="1:5" x14ac:dyDescent="0.25">
      <c r="A44" s="1" t="s">
        <v>40</v>
      </c>
      <c r="B44" s="4">
        <f>175.4-20.7+10-2.3+7.4-2.3</f>
        <v>167.5</v>
      </c>
      <c r="C44" s="4"/>
      <c r="D44" s="5">
        <v>60</v>
      </c>
      <c r="E44" s="5">
        <f t="shared" si="2"/>
        <v>10050</v>
      </c>
    </row>
    <row r="45" spans="1:5" hidden="1" x14ac:dyDescent="0.25">
      <c r="A45" s="1" t="s">
        <v>41</v>
      </c>
      <c r="B45" s="6"/>
      <c r="C45" s="6"/>
      <c r="D45" s="7">
        <v>114</v>
      </c>
      <c r="E45" s="5">
        <f t="shared" si="2"/>
        <v>0</v>
      </c>
    </row>
    <row r="46" spans="1:5" hidden="1" x14ac:dyDescent="0.25">
      <c r="A46" s="1" t="s">
        <v>42</v>
      </c>
      <c r="B46" s="6"/>
      <c r="C46" s="6"/>
      <c r="D46" s="7">
        <v>74</v>
      </c>
      <c r="E46" s="5">
        <f t="shared" si="2"/>
        <v>0</v>
      </c>
    </row>
    <row r="47" spans="1:5" x14ac:dyDescent="0.25">
      <c r="A47" s="1" t="s">
        <v>43</v>
      </c>
      <c r="B47" s="4">
        <f>18.46-2+17.43-2+9.8-2.3</f>
        <v>39.39</v>
      </c>
      <c r="C47" s="4"/>
      <c r="D47" s="5">
        <v>180</v>
      </c>
      <c r="E47" s="5">
        <f t="shared" si="2"/>
        <v>7090.2</v>
      </c>
    </row>
    <row r="48" spans="1:5" hidden="1" x14ac:dyDescent="0.25">
      <c r="A48" s="1" t="s">
        <v>44</v>
      </c>
      <c r="B48" s="4"/>
      <c r="C48" s="4"/>
      <c r="D48" s="5"/>
      <c r="E48" s="5">
        <f t="shared" si="2"/>
        <v>0</v>
      </c>
    </row>
    <row r="49" spans="1:5" x14ac:dyDescent="0.25">
      <c r="A49" s="1" t="s">
        <v>45</v>
      </c>
      <c r="B49" s="6">
        <f>24.4-2.3</f>
        <v>22.099999999999998</v>
      </c>
      <c r="C49" s="6"/>
      <c r="D49" s="7">
        <v>70</v>
      </c>
      <c r="E49" s="5">
        <f t="shared" si="2"/>
        <v>1546.9999999999998</v>
      </c>
    </row>
    <row r="50" spans="1:5" x14ac:dyDescent="0.25">
      <c r="A50" s="1" t="s">
        <v>46</v>
      </c>
      <c r="B50" s="6">
        <f>10.1-2.3-2.2</f>
        <v>5.6</v>
      </c>
      <c r="C50" s="6"/>
      <c r="D50" s="7">
        <v>98</v>
      </c>
      <c r="E50" s="5">
        <f t="shared" si="2"/>
        <v>548.79999999999995</v>
      </c>
    </row>
    <row r="51" spans="1:5" x14ac:dyDescent="0.25">
      <c r="A51" s="1" t="s">
        <v>47</v>
      </c>
      <c r="B51" s="6">
        <f>19+6.15</f>
        <v>25.15</v>
      </c>
      <c r="C51" s="6"/>
      <c r="D51" s="7">
        <v>78</v>
      </c>
      <c r="E51" s="5">
        <f t="shared" si="2"/>
        <v>1961.6999999999998</v>
      </c>
    </row>
    <row r="52" spans="1:5" hidden="1" x14ac:dyDescent="0.25">
      <c r="A52" s="1" t="s">
        <v>48</v>
      </c>
      <c r="B52" s="6"/>
      <c r="C52" s="6"/>
      <c r="D52" s="7">
        <v>140</v>
      </c>
      <c r="E52" s="5">
        <f t="shared" si="2"/>
        <v>0</v>
      </c>
    </row>
    <row r="53" spans="1:5" hidden="1" x14ac:dyDescent="0.25">
      <c r="A53" s="1" t="s">
        <v>49</v>
      </c>
      <c r="B53" s="6"/>
      <c r="C53" s="6"/>
      <c r="D53" s="7"/>
      <c r="E53" s="5"/>
    </row>
    <row r="54" spans="1:5" x14ac:dyDescent="0.25">
      <c r="A54" s="1" t="s">
        <v>50</v>
      </c>
      <c r="B54" s="6">
        <f>0.5*C54</f>
        <v>55.5</v>
      </c>
      <c r="C54" s="6">
        <f>99+12</f>
        <v>111</v>
      </c>
      <c r="D54" s="7">
        <v>150</v>
      </c>
      <c r="E54" s="5">
        <f t="shared" ref="E54:E70" si="3">+B54*D54</f>
        <v>8325</v>
      </c>
    </row>
    <row r="55" spans="1:5" x14ac:dyDescent="0.25">
      <c r="A55" s="1" t="s">
        <v>51</v>
      </c>
      <c r="B55" s="6">
        <f>132.6-16.1</f>
        <v>116.5</v>
      </c>
      <c r="C55" s="6"/>
      <c r="D55" s="7">
        <v>44</v>
      </c>
      <c r="E55" s="5">
        <f t="shared" si="3"/>
        <v>5126</v>
      </c>
    </row>
    <row r="56" spans="1:5" x14ac:dyDescent="0.25">
      <c r="A56" s="1" t="s">
        <v>52</v>
      </c>
      <c r="B56" s="4">
        <v>3.8</v>
      </c>
      <c r="C56" s="4"/>
      <c r="D56" s="5">
        <v>60</v>
      </c>
      <c r="E56" s="5">
        <f t="shared" si="3"/>
        <v>228</v>
      </c>
    </row>
    <row r="57" spans="1:5" x14ac:dyDescent="0.25">
      <c r="A57" s="1" t="s">
        <v>53</v>
      </c>
      <c r="B57" s="4">
        <f>45.3+12.4+16.07+12.4+66-9.2+1.35</f>
        <v>144.32000000000002</v>
      </c>
      <c r="C57" s="4"/>
      <c r="D57" s="5">
        <v>62</v>
      </c>
      <c r="E57" s="5">
        <f t="shared" si="3"/>
        <v>8947.840000000002</v>
      </c>
    </row>
    <row r="58" spans="1:5" hidden="1" x14ac:dyDescent="0.25">
      <c r="A58" s="1" t="s">
        <v>54</v>
      </c>
      <c r="B58" s="6"/>
      <c r="C58" s="6"/>
      <c r="D58" s="7">
        <v>76</v>
      </c>
      <c r="E58" s="5">
        <f t="shared" si="3"/>
        <v>0</v>
      </c>
    </row>
    <row r="59" spans="1:5" x14ac:dyDescent="0.25">
      <c r="A59" s="1" t="s">
        <v>287</v>
      </c>
      <c r="B59" s="6">
        <v>0.6</v>
      </c>
      <c r="C59" s="6"/>
      <c r="D59" s="7">
        <v>134</v>
      </c>
      <c r="E59" s="5">
        <f t="shared" si="3"/>
        <v>80.399999999999991</v>
      </c>
    </row>
    <row r="60" spans="1:5" x14ac:dyDescent="0.25">
      <c r="A60" s="1" t="s">
        <v>55</v>
      </c>
      <c r="B60" s="6">
        <f>392.4-20.4+7.4-2.3</f>
        <v>377.09999999999997</v>
      </c>
      <c r="C60" s="6"/>
      <c r="D60" s="7">
        <v>50</v>
      </c>
      <c r="E60" s="5">
        <f t="shared" si="3"/>
        <v>18855</v>
      </c>
    </row>
    <row r="61" spans="1:5" hidden="1" x14ac:dyDescent="0.25">
      <c r="A61" s="1" t="s">
        <v>56</v>
      </c>
      <c r="B61" s="6"/>
      <c r="C61" s="6"/>
      <c r="D61" s="7">
        <v>74</v>
      </c>
      <c r="E61" s="5">
        <f t="shared" si="3"/>
        <v>0</v>
      </c>
    </row>
    <row r="62" spans="1:5" hidden="1" x14ac:dyDescent="0.25">
      <c r="A62" s="1" t="s">
        <v>57</v>
      </c>
      <c r="B62" s="6"/>
      <c r="C62" s="6"/>
      <c r="D62" s="7">
        <v>60</v>
      </c>
      <c r="E62" s="5">
        <f t="shared" si="3"/>
        <v>0</v>
      </c>
    </row>
    <row r="63" spans="1:5" hidden="1" x14ac:dyDescent="0.25">
      <c r="A63" s="1" t="s">
        <v>58</v>
      </c>
      <c r="B63" s="6"/>
      <c r="C63" s="6"/>
      <c r="D63" s="7"/>
      <c r="E63" s="5">
        <f t="shared" si="3"/>
        <v>0</v>
      </c>
    </row>
    <row r="64" spans="1:5" hidden="1" x14ac:dyDescent="0.25">
      <c r="A64" s="1" t="s">
        <v>59</v>
      </c>
      <c r="B64" s="6"/>
      <c r="C64" s="6"/>
      <c r="D64" s="7">
        <v>10</v>
      </c>
      <c r="E64" s="5">
        <f t="shared" si="3"/>
        <v>0</v>
      </c>
    </row>
    <row r="65" spans="1:5" hidden="1" x14ac:dyDescent="0.25">
      <c r="A65" s="1" t="s">
        <v>60</v>
      </c>
      <c r="B65" s="6"/>
      <c r="C65" s="6"/>
      <c r="D65" s="7">
        <v>10</v>
      </c>
      <c r="E65" s="5">
        <f t="shared" si="3"/>
        <v>0</v>
      </c>
    </row>
    <row r="66" spans="1:5" x14ac:dyDescent="0.25">
      <c r="A66" s="1" t="s">
        <v>61</v>
      </c>
      <c r="B66" s="6">
        <f>26.8-2.3+435-22.8+427.2-18.7-46</f>
        <v>799.19999999999993</v>
      </c>
      <c r="C66" s="6"/>
      <c r="D66" s="7">
        <v>28</v>
      </c>
      <c r="E66" s="5">
        <f t="shared" si="3"/>
        <v>22377.599999999999</v>
      </c>
    </row>
    <row r="67" spans="1:5" x14ac:dyDescent="0.25">
      <c r="A67" s="1" t="s">
        <v>281</v>
      </c>
      <c r="B67" s="6">
        <f>96.4-11.5</f>
        <v>84.9</v>
      </c>
      <c r="C67" s="6"/>
      <c r="D67" s="7">
        <v>32</v>
      </c>
      <c r="E67" s="5">
        <f t="shared" si="3"/>
        <v>2716.8</v>
      </c>
    </row>
    <row r="68" spans="1:5" x14ac:dyDescent="0.25">
      <c r="A68" s="1" t="s">
        <v>62</v>
      </c>
      <c r="B68" s="6">
        <f>101.2-16.1+102.2-13.8</f>
        <v>173.5</v>
      </c>
      <c r="C68" s="6"/>
      <c r="D68" s="7">
        <v>52</v>
      </c>
      <c r="E68" s="5">
        <f t="shared" si="3"/>
        <v>9022</v>
      </c>
    </row>
    <row r="69" spans="1:5" hidden="1" x14ac:dyDescent="0.25">
      <c r="A69" s="1" t="s">
        <v>63</v>
      </c>
      <c r="B69" s="6"/>
      <c r="C69" s="6"/>
      <c r="D69" s="7">
        <v>48</v>
      </c>
      <c r="E69" s="5">
        <f t="shared" si="3"/>
        <v>0</v>
      </c>
    </row>
    <row r="70" spans="1:5" x14ac:dyDescent="0.25">
      <c r="A70" s="1" t="s">
        <v>64</v>
      </c>
      <c r="B70" s="6">
        <f>42.6+24.4-4.6-6.9+18.6-2.3</f>
        <v>71.8</v>
      </c>
      <c r="C70" s="6"/>
      <c r="D70" s="7">
        <v>122</v>
      </c>
      <c r="E70" s="5">
        <f t="shared" si="3"/>
        <v>8759.6</v>
      </c>
    </row>
    <row r="71" spans="1:5" x14ac:dyDescent="0.25">
      <c r="A71" s="8" t="s">
        <v>65</v>
      </c>
      <c r="B71" s="9"/>
      <c r="C71" s="9">
        <f>37+12</f>
        <v>49</v>
      </c>
      <c r="D71" s="10">
        <v>22</v>
      </c>
      <c r="E71" s="5">
        <f>+C71*D71</f>
        <v>1078</v>
      </c>
    </row>
    <row r="72" spans="1:5" x14ac:dyDescent="0.25">
      <c r="A72" s="8" t="s">
        <v>66</v>
      </c>
      <c r="B72" s="9"/>
      <c r="C72" s="9">
        <v>28</v>
      </c>
      <c r="D72" s="10">
        <v>26</v>
      </c>
      <c r="E72" s="5">
        <f>+C72*D72</f>
        <v>728</v>
      </c>
    </row>
    <row r="73" spans="1:5" x14ac:dyDescent="0.25">
      <c r="A73" s="1" t="s">
        <v>67</v>
      </c>
      <c r="B73" s="6">
        <f>28.71+23.09+27.26+26.04+22+23.13+30.21+25.08+28.85+26.31+29.03+29.35+36.74+24.22+31.48+27.53+34.84+31.25+27.35+27.4+26.13+32.02+26.49+30.98+26.99+33.97+24.18+33.48</f>
        <v>794.11</v>
      </c>
      <c r="C73" s="6">
        <v>28</v>
      </c>
      <c r="D73" s="7">
        <v>125</v>
      </c>
      <c r="E73" s="5">
        <f t="shared" ref="E73:E81" si="4">+B73*D73</f>
        <v>99263.75</v>
      </c>
    </row>
    <row r="74" spans="1:5" x14ac:dyDescent="0.25">
      <c r="A74" s="1" t="s">
        <v>68</v>
      </c>
      <c r="B74" s="4">
        <f>62.4-11.5</f>
        <v>50.9</v>
      </c>
      <c r="C74" s="4"/>
      <c r="D74" s="5">
        <v>126</v>
      </c>
      <c r="E74" s="5">
        <f t="shared" si="4"/>
        <v>6413.4</v>
      </c>
    </row>
    <row r="75" spans="1:5" hidden="1" x14ac:dyDescent="0.25">
      <c r="A75" s="1" t="s">
        <v>69</v>
      </c>
      <c r="B75" s="6"/>
      <c r="C75" s="6"/>
      <c r="D75" s="7">
        <v>56</v>
      </c>
      <c r="E75" s="5">
        <f t="shared" si="4"/>
        <v>0</v>
      </c>
    </row>
    <row r="76" spans="1:5" hidden="1" x14ac:dyDescent="0.25">
      <c r="A76" s="1" t="s">
        <v>70</v>
      </c>
      <c r="B76" s="6"/>
      <c r="C76" s="6"/>
      <c r="D76" s="7">
        <v>66</v>
      </c>
      <c r="E76" s="5">
        <f t="shared" si="4"/>
        <v>0</v>
      </c>
    </row>
    <row r="77" spans="1:5" hidden="1" x14ac:dyDescent="0.25">
      <c r="A77" s="1" t="s">
        <v>71</v>
      </c>
      <c r="B77" s="6"/>
      <c r="C77" s="6"/>
      <c r="D77" s="7"/>
      <c r="E77" s="5">
        <f t="shared" si="4"/>
        <v>0</v>
      </c>
    </row>
    <row r="78" spans="1:5" x14ac:dyDescent="0.25">
      <c r="A78" s="1" t="s">
        <v>72</v>
      </c>
      <c r="B78" s="6">
        <f>189.6-23</f>
        <v>166.6</v>
      </c>
      <c r="C78" s="6"/>
      <c r="D78" s="7">
        <v>78</v>
      </c>
      <c r="E78" s="5">
        <f t="shared" si="4"/>
        <v>12994.8</v>
      </c>
    </row>
    <row r="79" spans="1:5" hidden="1" x14ac:dyDescent="0.25">
      <c r="A79" s="1" t="s">
        <v>73</v>
      </c>
      <c r="B79" s="6"/>
      <c r="C79" s="6"/>
      <c r="D79" s="7"/>
      <c r="E79" s="5">
        <f t="shared" si="4"/>
        <v>0</v>
      </c>
    </row>
    <row r="80" spans="1:5" x14ac:dyDescent="0.25">
      <c r="A80" s="1" t="s">
        <v>74</v>
      </c>
      <c r="B80" s="4">
        <f>35.4-4.6</f>
        <v>30.799999999999997</v>
      </c>
      <c r="C80" s="4"/>
      <c r="D80" s="5">
        <v>250</v>
      </c>
      <c r="E80" s="5">
        <f t="shared" si="4"/>
        <v>7699.9999999999991</v>
      </c>
    </row>
    <row r="81" spans="1:5" x14ac:dyDescent="0.25">
      <c r="A81" s="1" t="s">
        <v>75</v>
      </c>
      <c r="B81" s="6">
        <f>27+3</f>
        <v>30</v>
      </c>
      <c r="C81" s="6"/>
      <c r="D81" s="7">
        <v>48</v>
      </c>
      <c r="E81" s="5">
        <f t="shared" si="4"/>
        <v>1440</v>
      </c>
    </row>
    <row r="82" spans="1:5" hidden="1" x14ac:dyDescent="0.25">
      <c r="A82" s="1" t="s">
        <v>76</v>
      </c>
      <c r="B82" s="6"/>
      <c r="C82" s="6"/>
      <c r="D82" s="7">
        <v>24</v>
      </c>
      <c r="E82" s="5">
        <f>+C82*D82</f>
        <v>0</v>
      </c>
    </row>
    <row r="83" spans="1:5" x14ac:dyDescent="0.25">
      <c r="A83" s="1" t="s">
        <v>77</v>
      </c>
      <c r="B83" s="6"/>
      <c r="C83" s="6">
        <f>12+14</f>
        <v>26</v>
      </c>
      <c r="D83" s="7">
        <v>13</v>
      </c>
      <c r="E83" s="5">
        <f>+C83*D83</f>
        <v>338</v>
      </c>
    </row>
    <row r="84" spans="1:5" x14ac:dyDescent="0.25">
      <c r="A84" s="1" t="s">
        <v>78</v>
      </c>
      <c r="B84" s="4">
        <v>0.8</v>
      </c>
      <c r="C84" s="4"/>
      <c r="D84" s="5">
        <v>10</v>
      </c>
      <c r="E84" s="5">
        <f>+B84*D84</f>
        <v>8</v>
      </c>
    </row>
    <row r="85" spans="1:5" x14ac:dyDescent="0.25">
      <c r="A85" s="1" t="s">
        <v>79</v>
      </c>
      <c r="B85" s="6"/>
      <c r="C85" s="6">
        <v>2</v>
      </c>
      <c r="D85" s="7">
        <v>18</v>
      </c>
      <c r="E85" s="5">
        <f>+C85*D85</f>
        <v>36</v>
      </c>
    </row>
    <row r="86" spans="1:5" x14ac:dyDescent="0.25">
      <c r="A86" s="1" t="s">
        <v>80</v>
      </c>
      <c r="B86" s="6">
        <f>86.6-25+216.6-25-25</f>
        <v>228.2</v>
      </c>
      <c r="C86" s="6"/>
      <c r="D86" s="7">
        <v>26</v>
      </c>
      <c r="E86" s="5">
        <f t="shared" ref="E86:E111" si="5">+B86*D86</f>
        <v>5933.2</v>
      </c>
    </row>
    <row r="87" spans="1:5" x14ac:dyDescent="0.25">
      <c r="A87" s="1" t="s">
        <v>81</v>
      </c>
      <c r="B87" s="6">
        <f>52.6-4.6+394.6-55.2</f>
        <v>387.40000000000003</v>
      </c>
      <c r="C87" s="6"/>
      <c r="D87" s="7">
        <v>30</v>
      </c>
      <c r="E87" s="5">
        <f t="shared" si="5"/>
        <v>11622.000000000002</v>
      </c>
    </row>
    <row r="88" spans="1:5" x14ac:dyDescent="0.25">
      <c r="A88" s="1" t="s">
        <v>82</v>
      </c>
      <c r="B88" s="6">
        <f>542-23.6</f>
        <v>518.4</v>
      </c>
      <c r="C88" s="6"/>
      <c r="D88" s="7">
        <v>24</v>
      </c>
      <c r="E88" s="5">
        <f t="shared" si="5"/>
        <v>12441.599999999999</v>
      </c>
    </row>
    <row r="89" spans="1:5" hidden="1" x14ac:dyDescent="0.25">
      <c r="A89" s="1" t="s">
        <v>83</v>
      </c>
      <c r="B89" s="4"/>
      <c r="C89" s="4"/>
      <c r="D89" s="5">
        <v>124</v>
      </c>
      <c r="E89" s="5">
        <f t="shared" si="5"/>
        <v>0</v>
      </c>
    </row>
    <row r="90" spans="1:5" hidden="1" x14ac:dyDescent="0.25">
      <c r="A90" s="1" t="s">
        <v>84</v>
      </c>
      <c r="B90" s="4"/>
      <c r="C90" s="4"/>
      <c r="D90" s="5">
        <v>72</v>
      </c>
      <c r="E90" s="5">
        <f t="shared" si="5"/>
        <v>0</v>
      </c>
    </row>
    <row r="91" spans="1:5" x14ac:dyDescent="0.25">
      <c r="A91" s="1" t="s">
        <v>85</v>
      </c>
      <c r="B91" s="6">
        <f>213-18.4+188-16.1+0.2+16.4-2.3</f>
        <v>380.79999999999995</v>
      </c>
      <c r="C91" s="6"/>
      <c r="D91" s="7">
        <v>56</v>
      </c>
      <c r="E91" s="5">
        <f t="shared" si="5"/>
        <v>21324.799999999996</v>
      </c>
    </row>
    <row r="92" spans="1:5" x14ac:dyDescent="0.25">
      <c r="A92" s="1" t="s">
        <v>86</v>
      </c>
      <c r="B92" s="6">
        <f>127.4-11.5+95.6-9.2</f>
        <v>202.3</v>
      </c>
      <c r="C92" s="6"/>
      <c r="D92" s="7">
        <v>108</v>
      </c>
      <c r="E92" s="5">
        <f t="shared" si="5"/>
        <v>21848.400000000001</v>
      </c>
    </row>
    <row r="93" spans="1:5" hidden="1" x14ac:dyDescent="0.25">
      <c r="A93" s="1" t="s">
        <v>87</v>
      </c>
      <c r="B93" s="6"/>
      <c r="C93" s="6"/>
      <c r="D93" s="7">
        <v>64</v>
      </c>
      <c r="E93" s="5">
        <f t="shared" si="5"/>
        <v>0</v>
      </c>
    </row>
    <row r="94" spans="1:5" x14ac:dyDescent="0.25">
      <c r="A94" s="1" t="s">
        <v>88</v>
      </c>
      <c r="B94" s="6">
        <f>20.42+20.22+22.64+21.68+22.12+20.84+22.6+21.87</f>
        <v>172.39000000000001</v>
      </c>
      <c r="C94" s="6">
        <v>8</v>
      </c>
      <c r="D94" s="7">
        <v>125</v>
      </c>
      <c r="E94" s="5">
        <f t="shared" si="5"/>
        <v>21548.750000000004</v>
      </c>
    </row>
    <row r="95" spans="1:5" x14ac:dyDescent="0.25">
      <c r="A95" s="1" t="s">
        <v>89</v>
      </c>
      <c r="B95" s="6">
        <f>36.2-29.8+0.2+0.4</f>
        <v>7.0000000000000027</v>
      </c>
      <c r="C95" s="6"/>
      <c r="D95" s="7">
        <v>128</v>
      </c>
      <c r="E95" s="5">
        <f t="shared" si="5"/>
        <v>896.00000000000034</v>
      </c>
    </row>
    <row r="96" spans="1:5" hidden="1" x14ac:dyDescent="0.25">
      <c r="A96" s="1" t="s">
        <v>90</v>
      </c>
      <c r="B96" s="6"/>
      <c r="C96" s="6"/>
      <c r="D96" s="7"/>
      <c r="E96" s="5">
        <f t="shared" si="5"/>
        <v>0</v>
      </c>
    </row>
    <row r="97" spans="1:5" x14ac:dyDescent="0.25">
      <c r="A97" s="1" t="s">
        <v>282</v>
      </c>
      <c r="B97" s="6">
        <f>76.2-6.9+65-6.9</f>
        <v>127.4</v>
      </c>
      <c r="C97" s="6"/>
      <c r="D97" s="7">
        <v>80</v>
      </c>
      <c r="E97" s="5">
        <f t="shared" si="5"/>
        <v>10192</v>
      </c>
    </row>
    <row r="98" spans="1:5" x14ac:dyDescent="0.25">
      <c r="A98" s="1" t="s">
        <v>91</v>
      </c>
      <c r="B98" s="6">
        <f>53.6-13.8+105.4-13.8+130.8-16.1+0.15+25.4-2.3</f>
        <v>269.34999999999997</v>
      </c>
      <c r="C98" s="6"/>
      <c r="D98" s="7">
        <v>50</v>
      </c>
      <c r="E98" s="5">
        <f t="shared" si="5"/>
        <v>13467.499999999998</v>
      </c>
    </row>
    <row r="99" spans="1:5" hidden="1" x14ac:dyDescent="0.25">
      <c r="A99" s="1" t="s">
        <v>92</v>
      </c>
      <c r="B99" s="6"/>
      <c r="C99" s="6"/>
      <c r="D99" s="7"/>
      <c r="E99" s="5">
        <f t="shared" si="5"/>
        <v>0</v>
      </c>
    </row>
    <row r="100" spans="1:5" hidden="1" x14ac:dyDescent="0.25">
      <c r="A100" s="1" t="s">
        <v>93</v>
      </c>
      <c r="B100" s="6"/>
      <c r="C100" s="6"/>
      <c r="D100" s="7">
        <v>46</v>
      </c>
      <c r="E100" s="5">
        <f t="shared" si="5"/>
        <v>0</v>
      </c>
    </row>
    <row r="101" spans="1:5" x14ac:dyDescent="0.25">
      <c r="A101" s="1" t="s">
        <v>94</v>
      </c>
      <c r="B101" s="4">
        <f>44.8-6.9</f>
        <v>37.9</v>
      </c>
      <c r="C101" s="4"/>
      <c r="D101" s="5">
        <v>70</v>
      </c>
      <c r="E101" s="5">
        <f t="shared" si="5"/>
        <v>2653</v>
      </c>
    </row>
    <row r="102" spans="1:5" hidden="1" x14ac:dyDescent="0.25">
      <c r="A102" s="1" t="s">
        <v>95</v>
      </c>
      <c r="B102" s="6"/>
      <c r="C102" s="6"/>
      <c r="D102" s="7">
        <v>54</v>
      </c>
      <c r="E102" s="5">
        <f t="shared" si="5"/>
        <v>0</v>
      </c>
    </row>
    <row r="103" spans="1:5" hidden="1" x14ac:dyDescent="0.25">
      <c r="A103" s="1" t="s">
        <v>96</v>
      </c>
      <c r="B103" s="6"/>
      <c r="C103" s="6"/>
      <c r="D103" s="7">
        <v>58</v>
      </c>
      <c r="E103" s="5">
        <f t="shared" si="5"/>
        <v>0</v>
      </c>
    </row>
    <row r="104" spans="1:5" x14ac:dyDescent="0.25">
      <c r="A104" s="8" t="s">
        <v>97</v>
      </c>
      <c r="B104" s="11">
        <v>1.8</v>
      </c>
      <c r="C104" s="11"/>
      <c r="D104" s="12">
        <v>62</v>
      </c>
      <c r="E104" s="5">
        <f t="shared" si="5"/>
        <v>111.60000000000001</v>
      </c>
    </row>
    <row r="105" spans="1:5" x14ac:dyDescent="0.25">
      <c r="A105" s="1" t="s">
        <v>98</v>
      </c>
      <c r="B105" s="6">
        <f>22.4-2.3</f>
        <v>20.099999999999998</v>
      </c>
      <c r="C105" s="6"/>
      <c r="D105" s="7">
        <v>180</v>
      </c>
      <c r="E105" s="5">
        <f t="shared" si="5"/>
        <v>3617.9999999999995</v>
      </c>
    </row>
    <row r="106" spans="1:5" x14ac:dyDescent="0.25">
      <c r="A106" s="1" t="s">
        <v>99</v>
      </c>
      <c r="B106" s="6">
        <f>4.54*C106</f>
        <v>40.86</v>
      </c>
      <c r="C106" s="6">
        <v>9</v>
      </c>
      <c r="D106" s="7">
        <v>60</v>
      </c>
      <c r="E106" s="5">
        <f t="shared" si="5"/>
        <v>2451.6</v>
      </c>
    </row>
    <row r="107" spans="1:5" x14ac:dyDescent="0.25">
      <c r="A107" s="1" t="s">
        <v>100</v>
      </c>
      <c r="B107" s="6">
        <f>0.8+2.14</f>
        <v>2.9400000000000004</v>
      </c>
      <c r="C107" s="6"/>
      <c r="D107" s="7">
        <v>64</v>
      </c>
      <c r="E107" s="5">
        <f t="shared" si="5"/>
        <v>188.16000000000003</v>
      </c>
    </row>
    <row r="108" spans="1:5" hidden="1" x14ac:dyDescent="0.25">
      <c r="A108" s="1" t="s">
        <v>101</v>
      </c>
      <c r="B108" s="4"/>
      <c r="C108" s="4"/>
      <c r="D108" s="5">
        <v>68</v>
      </c>
      <c r="E108" s="5">
        <f t="shared" si="5"/>
        <v>0</v>
      </c>
    </row>
    <row r="109" spans="1:5" x14ac:dyDescent="0.25">
      <c r="A109" s="1" t="s">
        <v>102</v>
      </c>
      <c r="B109" s="6">
        <f>75.2-11.5+209.6-27.6</f>
        <v>245.70000000000002</v>
      </c>
      <c r="C109" s="6"/>
      <c r="D109" s="7">
        <v>30</v>
      </c>
      <c r="E109" s="5">
        <f t="shared" si="5"/>
        <v>7371.0000000000009</v>
      </c>
    </row>
    <row r="110" spans="1:5" x14ac:dyDescent="0.25">
      <c r="A110" s="1" t="s">
        <v>103</v>
      </c>
      <c r="B110" s="6">
        <f>28.6-6.9+26.8-2.3</f>
        <v>46.2</v>
      </c>
      <c r="C110" s="6"/>
      <c r="D110" s="7">
        <v>66</v>
      </c>
      <c r="E110" s="5">
        <f t="shared" si="5"/>
        <v>3049.2000000000003</v>
      </c>
    </row>
    <row r="111" spans="1:5" x14ac:dyDescent="0.25">
      <c r="A111" s="1" t="s">
        <v>104</v>
      </c>
      <c r="B111" s="4">
        <f>22.6-6.9+15.4-2.3</f>
        <v>28.8</v>
      </c>
      <c r="C111" s="4"/>
      <c r="D111" s="5">
        <v>98</v>
      </c>
      <c r="E111" s="5">
        <f t="shared" si="5"/>
        <v>2822.4</v>
      </c>
    </row>
    <row r="112" spans="1:5" x14ac:dyDescent="0.25">
      <c r="A112" s="1" t="s">
        <v>284</v>
      </c>
      <c r="B112" s="4"/>
      <c r="C112" s="4">
        <f>3+8</f>
        <v>11</v>
      </c>
      <c r="D112" s="5">
        <v>26</v>
      </c>
      <c r="E112" s="5">
        <f>+C112*D112</f>
        <v>286</v>
      </c>
    </row>
    <row r="113" spans="1:5" x14ac:dyDescent="0.25">
      <c r="A113" s="1" t="s">
        <v>105</v>
      </c>
      <c r="B113" s="4">
        <f>31.8-4.6</f>
        <v>27.200000000000003</v>
      </c>
      <c r="C113" s="4"/>
      <c r="D113" s="5">
        <v>6</v>
      </c>
      <c r="E113" s="5">
        <f t="shared" ref="E113:E143" si="6">+B113*D113</f>
        <v>163.20000000000002</v>
      </c>
    </row>
    <row r="114" spans="1:5" hidden="1" x14ac:dyDescent="0.25">
      <c r="A114" s="1" t="s">
        <v>106</v>
      </c>
      <c r="B114" s="6"/>
      <c r="C114" s="6"/>
      <c r="D114" s="7">
        <v>12</v>
      </c>
      <c r="E114" s="5">
        <f t="shared" si="6"/>
        <v>0</v>
      </c>
    </row>
    <row r="115" spans="1:5" hidden="1" x14ac:dyDescent="0.25">
      <c r="A115" s="1" t="s">
        <v>107</v>
      </c>
      <c r="B115" s="6"/>
      <c r="C115" s="6"/>
      <c r="D115" s="7"/>
      <c r="E115" s="5">
        <f t="shared" si="6"/>
        <v>0</v>
      </c>
    </row>
    <row r="116" spans="1:5" hidden="1" x14ac:dyDescent="0.25">
      <c r="A116" s="1" t="s">
        <v>108</v>
      </c>
      <c r="B116" s="6"/>
      <c r="C116" s="6"/>
      <c r="D116" s="7">
        <v>30</v>
      </c>
      <c r="E116" s="5">
        <f t="shared" si="6"/>
        <v>0</v>
      </c>
    </row>
    <row r="117" spans="1:5" x14ac:dyDescent="0.25">
      <c r="A117" s="1" t="s">
        <v>109</v>
      </c>
      <c r="B117" s="6">
        <v>1.6</v>
      </c>
      <c r="C117" s="6"/>
      <c r="D117" s="7">
        <v>20</v>
      </c>
      <c r="E117" s="5">
        <f t="shared" si="6"/>
        <v>32</v>
      </c>
    </row>
    <row r="118" spans="1:5" hidden="1" x14ac:dyDescent="0.25">
      <c r="A118" s="1" t="s">
        <v>110</v>
      </c>
      <c r="B118" s="6"/>
      <c r="C118" s="6"/>
      <c r="D118" s="7"/>
      <c r="E118" s="5">
        <f t="shared" si="6"/>
        <v>0</v>
      </c>
    </row>
    <row r="119" spans="1:5" x14ac:dyDescent="0.25">
      <c r="A119" s="1" t="s">
        <v>111</v>
      </c>
      <c r="B119" s="6">
        <f>47-9.2</f>
        <v>37.799999999999997</v>
      </c>
      <c r="C119" s="6"/>
      <c r="D119" s="7">
        <v>6</v>
      </c>
      <c r="E119" s="5">
        <f t="shared" si="6"/>
        <v>226.79999999999998</v>
      </c>
    </row>
    <row r="120" spans="1:5" x14ac:dyDescent="0.25">
      <c r="A120" s="1" t="s">
        <v>112</v>
      </c>
      <c r="B120" s="6">
        <v>1.2</v>
      </c>
      <c r="C120" s="6"/>
      <c r="D120" s="7">
        <v>50</v>
      </c>
      <c r="E120" s="5">
        <f t="shared" si="6"/>
        <v>60</v>
      </c>
    </row>
    <row r="121" spans="1:5" x14ac:dyDescent="0.25">
      <c r="A121" s="1" t="s">
        <v>113</v>
      </c>
      <c r="B121" s="6">
        <f>598.8-26</f>
        <v>572.79999999999995</v>
      </c>
      <c r="C121" s="6"/>
      <c r="D121" s="7">
        <v>40</v>
      </c>
      <c r="E121" s="5">
        <f t="shared" si="6"/>
        <v>22912</v>
      </c>
    </row>
    <row r="122" spans="1:5" hidden="1" x14ac:dyDescent="0.25">
      <c r="A122" s="1" t="s">
        <v>114</v>
      </c>
      <c r="B122" s="6"/>
      <c r="C122" s="6"/>
      <c r="D122" s="7"/>
      <c r="E122" s="5">
        <f t="shared" si="6"/>
        <v>0</v>
      </c>
    </row>
    <row r="123" spans="1:5" x14ac:dyDescent="0.25">
      <c r="A123" s="1" t="s">
        <v>115</v>
      </c>
      <c r="B123" s="6">
        <f>4.5*C123+4.2</f>
        <v>35.700000000000003</v>
      </c>
      <c r="C123" s="6">
        <v>7</v>
      </c>
      <c r="D123" s="7">
        <v>64</v>
      </c>
      <c r="E123" s="5">
        <f t="shared" si="6"/>
        <v>2284.8000000000002</v>
      </c>
    </row>
    <row r="124" spans="1:5" hidden="1" x14ac:dyDescent="0.25">
      <c r="A124" s="1" t="s">
        <v>116</v>
      </c>
      <c r="B124" s="6"/>
      <c r="C124" s="6"/>
      <c r="D124" s="7">
        <v>38</v>
      </c>
      <c r="E124" s="5">
        <f t="shared" si="6"/>
        <v>0</v>
      </c>
    </row>
    <row r="125" spans="1:5" x14ac:dyDescent="0.25">
      <c r="A125" s="1" t="s">
        <v>117</v>
      </c>
      <c r="B125" s="6">
        <f>543.2-29.4+178.2-18.4</f>
        <v>673.6</v>
      </c>
      <c r="C125" s="6"/>
      <c r="D125" s="7">
        <v>39</v>
      </c>
      <c r="E125" s="5">
        <f t="shared" si="6"/>
        <v>26270.400000000001</v>
      </c>
    </row>
    <row r="126" spans="1:5" x14ac:dyDescent="0.25">
      <c r="A126" s="1" t="s">
        <v>275</v>
      </c>
      <c r="B126" s="6">
        <f>5.77*C126+4.6</f>
        <v>62.3</v>
      </c>
      <c r="C126" s="6">
        <v>10</v>
      </c>
      <c r="D126" s="7">
        <v>44</v>
      </c>
      <c r="E126" s="5">
        <f t="shared" si="6"/>
        <v>2741.2</v>
      </c>
    </row>
    <row r="127" spans="1:5" hidden="1" x14ac:dyDescent="0.25">
      <c r="A127" s="1" t="s">
        <v>118</v>
      </c>
      <c r="B127" s="6"/>
      <c r="C127" s="6"/>
      <c r="D127" s="7">
        <v>76</v>
      </c>
      <c r="E127" s="5">
        <f t="shared" si="6"/>
        <v>0</v>
      </c>
    </row>
    <row r="128" spans="1:5" hidden="1" x14ac:dyDescent="0.25">
      <c r="A128" s="1" t="s">
        <v>119</v>
      </c>
      <c r="B128" s="6"/>
      <c r="C128" s="6"/>
      <c r="D128" s="7">
        <v>62</v>
      </c>
      <c r="E128" s="5">
        <f t="shared" si="6"/>
        <v>0</v>
      </c>
    </row>
    <row r="129" spans="1:5" hidden="1" x14ac:dyDescent="0.25">
      <c r="A129" s="1" t="s">
        <v>120</v>
      </c>
      <c r="B129" s="4"/>
      <c r="C129" s="4"/>
      <c r="D129" s="5">
        <v>62</v>
      </c>
      <c r="E129" s="5">
        <f t="shared" si="6"/>
        <v>0</v>
      </c>
    </row>
    <row r="130" spans="1:5" hidden="1" x14ac:dyDescent="0.25">
      <c r="A130" s="1" t="s">
        <v>121</v>
      </c>
      <c r="B130" s="4"/>
      <c r="C130" s="4"/>
      <c r="D130" s="5">
        <v>60</v>
      </c>
      <c r="E130" s="5">
        <f t="shared" si="6"/>
        <v>0</v>
      </c>
    </row>
    <row r="131" spans="1:5" x14ac:dyDescent="0.25">
      <c r="A131" s="8" t="s">
        <v>122</v>
      </c>
      <c r="B131" s="11">
        <f>2+2</f>
        <v>4</v>
      </c>
      <c r="C131" s="11"/>
      <c r="D131" s="12">
        <v>84</v>
      </c>
      <c r="E131" s="5">
        <f t="shared" si="6"/>
        <v>336</v>
      </c>
    </row>
    <row r="132" spans="1:5" hidden="1" x14ac:dyDescent="0.25">
      <c r="A132" s="8" t="s">
        <v>123</v>
      </c>
      <c r="B132" s="9"/>
      <c r="C132" s="9"/>
      <c r="D132" s="10">
        <v>74</v>
      </c>
      <c r="E132" s="5">
        <f t="shared" si="6"/>
        <v>0</v>
      </c>
    </row>
    <row r="133" spans="1:5" x14ac:dyDescent="0.25">
      <c r="A133" s="1" t="s">
        <v>124</v>
      </c>
      <c r="B133" s="4">
        <f>5.7*C133+9.8+6.2</f>
        <v>33.1</v>
      </c>
      <c r="C133" s="4">
        <v>3</v>
      </c>
      <c r="D133" s="5">
        <v>78</v>
      </c>
      <c r="E133" s="5">
        <f t="shared" si="6"/>
        <v>2581.8000000000002</v>
      </c>
    </row>
    <row r="134" spans="1:5" x14ac:dyDescent="0.25">
      <c r="A134" s="1" t="s">
        <v>280</v>
      </c>
      <c r="B134" s="6">
        <f>2+3</f>
        <v>5</v>
      </c>
      <c r="C134" s="6"/>
      <c r="D134" s="7">
        <v>98</v>
      </c>
      <c r="E134" s="5">
        <f t="shared" si="6"/>
        <v>490</v>
      </c>
    </row>
    <row r="135" spans="1:5" hidden="1" x14ac:dyDescent="0.25">
      <c r="A135" s="1" t="s">
        <v>126</v>
      </c>
      <c r="B135" s="6"/>
      <c r="C135" s="6"/>
      <c r="D135" s="7">
        <v>56</v>
      </c>
      <c r="E135" s="5">
        <f t="shared" si="6"/>
        <v>0</v>
      </c>
    </row>
    <row r="136" spans="1:5" hidden="1" x14ac:dyDescent="0.25">
      <c r="A136" s="1" t="s">
        <v>127</v>
      </c>
      <c r="B136" s="6"/>
      <c r="C136" s="6"/>
      <c r="D136" s="7">
        <v>58</v>
      </c>
      <c r="E136" s="5">
        <f t="shared" si="6"/>
        <v>0</v>
      </c>
    </row>
    <row r="137" spans="1:5" x14ac:dyDescent="0.25">
      <c r="A137" s="1" t="s">
        <v>125</v>
      </c>
      <c r="B137" s="6">
        <f>523.8-25</f>
        <v>498.79999999999995</v>
      </c>
      <c r="C137" s="6"/>
      <c r="D137" s="7">
        <v>41</v>
      </c>
      <c r="E137" s="5">
        <f t="shared" si="6"/>
        <v>20450.8</v>
      </c>
    </row>
    <row r="138" spans="1:5" hidden="1" x14ac:dyDescent="0.25">
      <c r="A138" s="1" t="s">
        <v>129</v>
      </c>
      <c r="B138" s="4"/>
      <c r="C138" s="4"/>
      <c r="D138" s="5"/>
      <c r="E138" s="5">
        <f t="shared" si="6"/>
        <v>0</v>
      </c>
    </row>
    <row r="139" spans="1:5" x14ac:dyDescent="0.25">
      <c r="A139" s="1" t="s">
        <v>128</v>
      </c>
      <c r="B139" s="4">
        <f>4.53*C139+4.4+1.8</f>
        <v>37.909999999999997</v>
      </c>
      <c r="C139" s="4">
        <v>7</v>
      </c>
      <c r="D139" s="5">
        <v>84</v>
      </c>
      <c r="E139" s="5">
        <f t="shared" si="6"/>
        <v>3184.4399999999996</v>
      </c>
    </row>
    <row r="140" spans="1:5" hidden="1" x14ac:dyDescent="0.25">
      <c r="A140" s="1" t="s">
        <v>131</v>
      </c>
      <c r="B140" s="6"/>
      <c r="C140" s="6"/>
      <c r="D140" s="7"/>
      <c r="E140" s="5">
        <f t="shared" si="6"/>
        <v>0</v>
      </c>
    </row>
    <row r="141" spans="1:5" x14ac:dyDescent="0.25">
      <c r="A141" s="1" t="s">
        <v>130</v>
      </c>
      <c r="B141" s="6">
        <v>2.6</v>
      </c>
      <c r="C141" s="6"/>
      <c r="D141" s="7">
        <v>118</v>
      </c>
      <c r="E141" s="5">
        <f t="shared" si="6"/>
        <v>306.8</v>
      </c>
    </row>
    <row r="142" spans="1:5" x14ac:dyDescent="0.25">
      <c r="A142" s="1" t="s">
        <v>132</v>
      </c>
      <c r="B142" s="6">
        <f>3.3*C142+3.4</f>
        <v>49.599999999999994</v>
      </c>
      <c r="C142" s="6">
        <v>14</v>
      </c>
      <c r="D142" s="7">
        <v>64</v>
      </c>
      <c r="E142" s="5">
        <f t="shared" si="6"/>
        <v>3174.3999999999996</v>
      </c>
    </row>
    <row r="143" spans="1:5" x14ac:dyDescent="0.25">
      <c r="A143" s="1" t="s">
        <v>133</v>
      </c>
      <c r="B143" s="6">
        <f>6.74*C143+4.2</f>
        <v>24.419999999999998</v>
      </c>
      <c r="C143" s="6">
        <v>3</v>
      </c>
      <c r="D143" s="7">
        <v>74</v>
      </c>
      <c r="E143" s="5">
        <f t="shared" si="6"/>
        <v>1807.08</v>
      </c>
    </row>
    <row r="144" spans="1:5" x14ac:dyDescent="0.25">
      <c r="A144" s="1" t="s">
        <v>134</v>
      </c>
      <c r="B144" s="6"/>
      <c r="C144" s="6">
        <v>10</v>
      </c>
      <c r="D144" s="7">
        <v>80</v>
      </c>
      <c r="E144" s="5">
        <f>+C144*D144</f>
        <v>800</v>
      </c>
    </row>
    <row r="145" spans="1:11" hidden="1" x14ac:dyDescent="0.25">
      <c r="A145" s="1" t="s">
        <v>135</v>
      </c>
      <c r="B145" s="4"/>
      <c r="C145" s="4"/>
      <c r="D145" s="5">
        <v>50</v>
      </c>
      <c r="E145" s="5">
        <f t="shared" ref="E145:E154" si="7">+B145*D145</f>
        <v>0</v>
      </c>
    </row>
    <row r="146" spans="1:11" hidden="1" x14ac:dyDescent="0.25">
      <c r="A146" s="1" t="s">
        <v>136</v>
      </c>
      <c r="B146" s="4"/>
      <c r="C146" s="4"/>
      <c r="D146" s="5">
        <v>206</v>
      </c>
      <c r="E146" s="5">
        <f t="shared" si="7"/>
        <v>0</v>
      </c>
    </row>
    <row r="147" spans="1:11" hidden="1" x14ac:dyDescent="0.25">
      <c r="A147" s="1" t="s">
        <v>137</v>
      </c>
      <c r="B147" s="6"/>
      <c r="C147" s="6"/>
      <c r="D147" s="7">
        <v>46</v>
      </c>
      <c r="E147" s="5">
        <f t="shared" si="7"/>
        <v>0</v>
      </c>
    </row>
    <row r="148" spans="1:11" hidden="1" x14ac:dyDescent="0.25">
      <c r="A148" s="1" t="s">
        <v>138</v>
      </c>
      <c r="B148" s="6"/>
      <c r="C148" s="6"/>
      <c r="D148" s="7">
        <v>88</v>
      </c>
      <c r="E148" s="5">
        <f t="shared" si="7"/>
        <v>0</v>
      </c>
    </row>
    <row r="149" spans="1:11" x14ac:dyDescent="0.25">
      <c r="A149" s="1" t="s">
        <v>139</v>
      </c>
      <c r="B149" s="6">
        <f>149-13.8</f>
        <v>135.19999999999999</v>
      </c>
      <c r="C149" s="6"/>
      <c r="D149" s="7">
        <v>64</v>
      </c>
      <c r="E149" s="5">
        <f t="shared" si="7"/>
        <v>8652.7999999999993</v>
      </c>
    </row>
    <row r="150" spans="1:11" x14ac:dyDescent="0.25">
      <c r="A150" s="1" t="s">
        <v>140</v>
      </c>
      <c r="B150" s="6">
        <f>123.6-13.8</f>
        <v>109.8</v>
      </c>
      <c r="C150" s="6"/>
      <c r="D150" s="7">
        <v>44</v>
      </c>
      <c r="E150" s="5">
        <f t="shared" si="7"/>
        <v>4831.2</v>
      </c>
    </row>
    <row r="151" spans="1:11" x14ac:dyDescent="0.25">
      <c r="A151" s="1" t="s">
        <v>141</v>
      </c>
      <c r="B151" s="6">
        <f>31.5+11.2</f>
        <v>42.7</v>
      </c>
      <c r="C151" s="6"/>
      <c r="D151" s="7">
        <v>64</v>
      </c>
      <c r="E151" s="5">
        <f t="shared" si="7"/>
        <v>2732.8</v>
      </c>
    </row>
    <row r="152" spans="1:11" hidden="1" x14ac:dyDescent="0.25">
      <c r="A152" s="1" t="s">
        <v>142</v>
      </c>
      <c r="B152" s="6"/>
      <c r="C152" s="6"/>
      <c r="D152" s="7"/>
      <c r="E152" s="5">
        <f t="shared" si="7"/>
        <v>0</v>
      </c>
    </row>
    <row r="153" spans="1:11" hidden="1" x14ac:dyDescent="0.25">
      <c r="A153" s="1" t="s">
        <v>143</v>
      </c>
      <c r="B153" s="6"/>
      <c r="C153" s="6"/>
      <c r="D153" s="7">
        <v>16</v>
      </c>
      <c r="E153" s="5">
        <f t="shared" si="7"/>
        <v>0</v>
      </c>
      <c r="K153" t="s">
        <v>144</v>
      </c>
    </row>
    <row r="154" spans="1:11" hidden="1" x14ac:dyDescent="0.25">
      <c r="A154" s="1" t="s">
        <v>145</v>
      </c>
      <c r="B154" s="6"/>
      <c r="C154" s="6"/>
      <c r="D154" s="7">
        <v>16</v>
      </c>
      <c r="E154" s="5">
        <f t="shared" si="7"/>
        <v>0</v>
      </c>
      <c r="K154" t="s">
        <v>144</v>
      </c>
    </row>
    <row r="155" spans="1:11" x14ac:dyDescent="0.25">
      <c r="A155" s="1" t="s">
        <v>146</v>
      </c>
      <c r="B155" s="6"/>
      <c r="C155" s="6">
        <v>31</v>
      </c>
      <c r="D155" s="7">
        <v>19</v>
      </c>
      <c r="E155" s="5">
        <f>+C155*D155</f>
        <v>589</v>
      </c>
    </row>
    <row r="156" spans="1:11" x14ac:dyDescent="0.25">
      <c r="A156" s="1" t="s">
        <v>147</v>
      </c>
      <c r="B156" s="6"/>
      <c r="C156" s="6">
        <f>20+54</f>
        <v>74</v>
      </c>
      <c r="D156" s="7">
        <v>18</v>
      </c>
      <c r="E156" s="5">
        <f t="shared" ref="E156:E157" si="8">+C156*D156</f>
        <v>1332</v>
      </c>
    </row>
    <row r="157" spans="1:11" x14ac:dyDescent="0.25">
      <c r="A157" s="1" t="s">
        <v>148</v>
      </c>
      <c r="B157" s="6"/>
      <c r="C157" s="6">
        <f>38+84</f>
        <v>122</v>
      </c>
      <c r="D157" s="7">
        <v>20</v>
      </c>
      <c r="E157" s="5">
        <f t="shared" si="8"/>
        <v>2440</v>
      </c>
    </row>
    <row r="158" spans="1:11" hidden="1" x14ac:dyDescent="0.25">
      <c r="A158" s="1" t="s">
        <v>149</v>
      </c>
      <c r="B158" s="6"/>
      <c r="C158" s="6"/>
      <c r="D158" s="7">
        <v>30</v>
      </c>
      <c r="E158" s="5">
        <f t="shared" ref="E158:E168" si="9">+B158*D158</f>
        <v>0</v>
      </c>
    </row>
    <row r="159" spans="1:11" x14ac:dyDescent="0.25">
      <c r="A159" s="1" t="s">
        <v>150</v>
      </c>
      <c r="B159" s="6">
        <v>5.6</v>
      </c>
      <c r="C159" s="6"/>
      <c r="D159" s="7">
        <v>24</v>
      </c>
      <c r="E159" s="5">
        <f t="shared" si="9"/>
        <v>134.39999999999998</v>
      </c>
    </row>
    <row r="160" spans="1:11" x14ac:dyDescent="0.25">
      <c r="A160" s="1" t="s">
        <v>151</v>
      </c>
      <c r="B160" s="6">
        <f>219-53.6+159.8-25-25+97+100</f>
        <v>472.20000000000005</v>
      </c>
      <c r="C160" s="6"/>
      <c r="D160" s="7">
        <v>25</v>
      </c>
      <c r="E160" s="5">
        <f t="shared" si="9"/>
        <v>11805.000000000002</v>
      </c>
    </row>
    <row r="161" spans="1:5" hidden="1" x14ac:dyDescent="0.25">
      <c r="A161" s="1" t="s">
        <v>152</v>
      </c>
      <c r="B161" s="6"/>
      <c r="C161" s="6"/>
      <c r="D161" s="7">
        <v>26</v>
      </c>
      <c r="E161" s="5">
        <f t="shared" si="9"/>
        <v>0</v>
      </c>
    </row>
    <row r="162" spans="1:5" hidden="1" x14ac:dyDescent="0.25">
      <c r="A162" s="1" t="s">
        <v>153</v>
      </c>
      <c r="B162" s="6"/>
      <c r="C162" s="6"/>
      <c r="D162" s="7">
        <v>24</v>
      </c>
      <c r="E162" s="5">
        <f t="shared" si="9"/>
        <v>0</v>
      </c>
    </row>
    <row r="163" spans="1:5" hidden="1" x14ac:dyDescent="0.25">
      <c r="A163" s="1" t="s">
        <v>154</v>
      </c>
      <c r="B163" s="4"/>
      <c r="C163" s="4"/>
      <c r="D163" s="5">
        <v>26</v>
      </c>
      <c r="E163" s="5">
        <f t="shared" si="9"/>
        <v>0</v>
      </c>
    </row>
    <row r="164" spans="1:5" hidden="1" x14ac:dyDescent="0.25">
      <c r="A164" s="1" t="s">
        <v>155</v>
      </c>
      <c r="B164" s="6"/>
      <c r="C164" s="6"/>
      <c r="D164" s="7">
        <v>26</v>
      </c>
      <c r="E164" s="5">
        <f t="shared" si="9"/>
        <v>0</v>
      </c>
    </row>
    <row r="165" spans="1:5" hidden="1" x14ac:dyDescent="0.25">
      <c r="A165" s="1" t="s">
        <v>156</v>
      </c>
      <c r="B165" s="6"/>
      <c r="C165" s="6"/>
      <c r="D165" s="7">
        <v>26</v>
      </c>
      <c r="E165" s="5">
        <f t="shared" si="9"/>
        <v>0</v>
      </c>
    </row>
    <row r="166" spans="1:5" hidden="1" x14ac:dyDescent="0.25">
      <c r="A166" s="1" t="s">
        <v>157</v>
      </c>
      <c r="B166" s="6"/>
      <c r="C166" s="6"/>
      <c r="D166" s="7">
        <v>26</v>
      </c>
      <c r="E166" s="5">
        <f t="shared" si="9"/>
        <v>0</v>
      </c>
    </row>
    <row r="167" spans="1:5" hidden="1" x14ac:dyDescent="0.25">
      <c r="A167" s="1" t="s">
        <v>158</v>
      </c>
      <c r="B167" s="6"/>
      <c r="C167" s="6"/>
      <c r="D167" s="7">
        <v>26</v>
      </c>
      <c r="E167" s="5">
        <f t="shared" si="9"/>
        <v>0</v>
      </c>
    </row>
    <row r="168" spans="1:5" hidden="1" x14ac:dyDescent="0.25">
      <c r="A168" s="1" t="s">
        <v>159</v>
      </c>
      <c r="B168" s="6"/>
      <c r="C168" s="6"/>
      <c r="D168" s="7">
        <v>26</v>
      </c>
      <c r="E168" s="5">
        <f t="shared" si="9"/>
        <v>0</v>
      </c>
    </row>
    <row r="169" spans="1:5" x14ac:dyDescent="0.25">
      <c r="A169" s="1" t="s">
        <v>160</v>
      </c>
      <c r="B169" s="6"/>
      <c r="C169" s="6">
        <f>34+3*24</f>
        <v>106</v>
      </c>
      <c r="D169" s="7">
        <v>10</v>
      </c>
      <c r="E169" s="5">
        <f>+C169*D169</f>
        <v>1060</v>
      </c>
    </row>
    <row r="170" spans="1:5" x14ac:dyDescent="0.25">
      <c r="A170" s="1" t="s">
        <v>161</v>
      </c>
      <c r="B170" s="4"/>
      <c r="C170" s="4">
        <v>18</v>
      </c>
      <c r="D170" s="5">
        <v>36</v>
      </c>
      <c r="E170" s="5">
        <f t="shared" ref="E170:E171" si="10">+C170*D170</f>
        <v>648</v>
      </c>
    </row>
    <row r="171" spans="1:5" x14ac:dyDescent="0.25">
      <c r="A171" s="1" t="s">
        <v>162</v>
      </c>
      <c r="B171" s="6"/>
      <c r="C171" s="6">
        <v>19</v>
      </c>
      <c r="D171" s="7">
        <v>58</v>
      </c>
      <c r="E171" s="5">
        <f t="shared" si="10"/>
        <v>1102</v>
      </c>
    </row>
    <row r="172" spans="1:5" x14ac:dyDescent="0.25">
      <c r="A172" s="1" t="s">
        <v>163</v>
      </c>
      <c r="B172" s="6"/>
      <c r="C172" s="6">
        <v>14</v>
      </c>
      <c r="D172" s="7">
        <v>10</v>
      </c>
      <c r="E172" s="5">
        <f>+C172*D172</f>
        <v>140</v>
      </c>
    </row>
    <row r="173" spans="1:5" x14ac:dyDescent="0.25">
      <c r="A173" s="1" t="s">
        <v>164</v>
      </c>
      <c r="B173" s="6">
        <f>27.22*C173</f>
        <v>816.59999999999991</v>
      </c>
      <c r="C173" s="6">
        <v>30</v>
      </c>
      <c r="D173" s="7">
        <v>52</v>
      </c>
      <c r="E173" s="5">
        <f t="shared" ref="E173:E186" si="11">+B173*D173</f>
        <v>42463.199999999997</v>
      </c>
    </row>
    <row r="174" spans="1:5" x14ac:dyDescent="0.25">
      <c r="A174" s="8" t="s">
        <v>165</v>
      </c>
      <c r="B174" s="9">
        <f>85.4-11.5+20.8-2.3+23-2.3</f>
        <v>113.10000000000001</v>
      </c>
      <c r="C174" s="9"/>
      <c r="D174" s="10">
        <v>66</v>
      </c>
      <c r="E174" s="5">
        <f t="shared" si="11"/>
        <v>7464.6</v>
      </c>
    </row>
    <row r="175" spans="1:5" hidden="1" x14ac:dyDescent="0.25">
      <c r="A175" s="8" t="s">
        <v>166</v>
      </c>
      <c r="B175" s="9"/>
      <c r="C175" s="9"/>
      <c r="D175" s="10"/>
      <c r="E175" s="5">
        <f t="shared" si="11"/>
        <v>0</v>
      </c>
    </row>
    <row r="176" spans="1:5" x14ac:dyDescent="0.25">
      <c r="A176" s="1" t="s">
        <v>167</v>
      </c>
      <c r="B176" s="6">
        <v>1</v>
      </c>
      <c r="C176" s="6"/>
      <c r="D176" s="7">
        <v>54</v>
      </c>
      <c r="E176" s="5">
        <f t="shared" si="11"/>
        <v>54</v>
      </c>
    </row>
    <row r="177" spans="1:5" hidden="1" x14ac:dyDescent="0.25">
      <c r="A177" s="1" t="s">
        <v>168</v>
      </c>
      <c r="B177" s="4"/>
      <c r="C177" s="4"/>
      <c r="D177" s="5">
        <v>36</v>
      </c>
      <c r="E177" s="5">
        <f t="shared" si="11"/>
        <v>0</v>
      </c>
    </row>
    <row r="178" spans="1:5" hidden="1" x14ac:dyDescent="0.25">
      <c r="A178" s="1" t="s">
        <v>169</v>
      </c>
      <c r="B178" s="4"/>
      <c r="C178" s="4"/>
      <c r="D178" s="5">
        <v>30</v>
      </c>
      <c r="E178" s="5">
        <f t="shared" si="11"/>
        <v>0</v>
      </c>
    </row>
    <row r="179" spans="1:5" x14ac:dyDescent="0.25">
      <c r="A179" s="1" t="s">
        <v>170</v>
      </c>
      <c r="B179" s="4">
        <f>5.77*C179+3.4</f>
        <v>66.87</v>
      </c>
      <c r="C179" s="4">
        <v>11</v>
      </c>
      <c r="D179" s="5">
        <v>38</v>
      </c>
      <c r="E179" s="5">
        <f t="shared" si="11"/>
        <v>2541.0600000000004</v>
      </c>
    </row>
    <row r="180" spans="1:5" hidden="1" x14ac:dyDescent="0.25">
      <c r="A180" s="1" t="s">
        <v>171</v>
      </c>
      <c r="B180" s="4"/>
      <c r="C180" s="4"/>
      <c r="D180" s="5">
        <v>30</v>
      </c>
      <c r="E180" s="5">
        <f t="shared" si="11"/>
        <v>0</v>
      </c>
    </row>
    <row r="181" spans="1:5" hidden="1" x14ac:dyDescent="0.25">
      <c r="A181" s="1" t="s">
        <v>172</v>
      </c>
      <c r="B181" s="4"/>
      <c r="C181" s="4"/>
      <c r="D181" s="5"/>
      <c r="E181" s="5">
        <f t="shared" si="11"/>
        <v>0</v>
      </c>
    </row>
    <row r="182" spans="1:5" hidden="1" x14ac:dyDescent="0.25">
      <c r="A182" s="1" t="s">
        <v>173</v>
      </c>
      <c r="B182" s="4"/>
      <c r="C182" s="4"/>
      <c r="D182" s="5">
        <v>36</v>
      </c>
      <c r="E182" s="5">
        <f t="shared" si="11"/>
        <v>0</v>
      </c>
    </row>
    <row r="183" spans="1:5" hidden="1" x14ac:dyDescent="0.25">
      <c r="A183" s="1" t="s">
        <v>174</v>
      </c>
      <c r="B183" s="4"/>
      <c r="C183" s="4"/>
      <c r="D183" s="5">
        <v>36</v>
      </c>
      <c r="E183" s="5">
        <f t="shared" si="11"/>
        <v>0</v>
      </c>
    </row>
    <row r="184" spans="1:5" hidden="1" x14ac:dyDescent="0.25">
      <c r="A184" s="1" t="s">
        <v>175</v>
      </c>
      <c r="B184" s="6"/>
      <c r="C184" s="6"/>
      <c r="D184" s="7">
        <v>154</v>
      </c>
      <c r="E184" s="5">
        <f t="shared" si="11"/>
        <v>0</v>
      </c>
    </row>
    <row r="185" spans="1:5" hidden="1" x14ac:dyDescent="0.25">
      <c r="A185" s="1" t="s">
        <v>176</v>
      </c>
      <c r="B185" s="4"/>
      <c r="C185" s="4"/>
      <c r="D185" s="5">
        <v>460</v>
      </c>
      <c r="E185" s="5">
        <f t="shared" si="11"/>
        <v>0</v>
      </c>
    </row>
    <row r="186" spans="1:5" x14ac:dyDescent="0.25">
      <c r="A186" s="1" t="s">
        <v>177</v>
      </c>
      <c r="B186" s="4">
        <f>33.4-6.9+6.6-2.3+3</f>
        <v>33.799999999999997</v>
      </c>
      <c r="C186" s="4"/>
      <c r="D186" s="5">
        <v>146</v>
      </c>
      <c r="E186" s="5">
        <f t="shared" si="11"/>
        <v>4934.7999999999993</v>
      </c>
    </row>
    <row r="187" spans="1:5" x14ac:dyDescent="0.25">
      <c r="A187" s="1" t="s">
        <v>178</v>
      </c>
      <c r="B187" s="6"/>
      <c r="C187" s="6">
        <f>4+3</f>
        <v>7</v>
      </c>
      <c r="D187" s="7">
        <v>18</v>
      </c>
      <c r="E187" s="5">
        <f>+C187*D187</f>
        <v>126</v>
      </c>
    </row>
    <row r="188" spans="1:5" x14ac:dyDescent="0.25">
      <c r="A188" s="1" t="s">
        <v>179</v>
      </c>
      <c r="B188" s="6"/>
      <c r="C188" s="6">
        <v>17</v>
      </c>
      <c r="D188" s="7">
        <v>35</v>
      </c>
      <c r="E188" s="5">
        <f>+C188*D188</f>
        <v>595</v>
      </c>
    </row>
    <row r="189" spans="1:5" x14ac:dyDescent="0.25">
      <c r="A189" s="1" t="s">
        <v>180</v>
      </c>
      <c r="B189" s="6">
        <v>13.61</v>
      </c>
      <c r="C189" s="6">
        <v>1</v>
      </c>
      <c r="D189" s="7">
        <v>40</v>
      </c>
      <c r="E189" s="5">
        <f t="shared" ref="E189:E219" si="12">+B189*D189</f>
        <v>544.4</v>
      </c>
    </row>
    <row r="190" spans="1:5" x14ac:dyDescent="0.25">
      <c r="A190" s="1" t="s">
        <v>181</v>
      </c>
      <c r="B190" s="6">
        <v>1.2</v>
      </c>
      <c r="C190" s="6"/>
      <c r="D190" s="7">
        <v>40</v>
      </c>
      <c r="E190" s="5">
        <f t="shared" si="12"/>
        <v>48</v>
      </c>
    </row>
    <row r="191" spans="1:5" hidden="1" x14ac:dyDescent="0.25">
      <c r="A191" s="1" t="s">
        <v>182</v>
      </c>
      <c r="B191" s="6"/>
      <c r="C191" s="6"/>
      <c r="D191" s="7">
        <v>40</v>
      </c>
      <c r="E191" s="5">
        <f t="shared" si="12"/>
        <v>0</v>
      </c>
    </row>
    <row r="192" spans="1:5" x14ac:dyDescent="0.25">
      <c r="A192" s="1" t="s">
        <v>183</v>
      </c>
      <c r="B192" s="6">
        <f>66.2-9.2+218.2-20.7</f>
        <v>254.5</v>
      </c>
      <c r="C192" s="6"/>
      <c r="D192" s="7">
        <v>34</v>
      </c>
      <c r="E192" s="5">
        <f t="shared" si="12"/>
        <v>8653</v>
      </c>
    </row>
    <row r="193" spans="1:5" hidden="1" x14ac:dyDescent="0.25">
      <c r="A193" s="1" t="s">
        <v>184</v>
      </c>
      <c r="B193" s="6"/>
      <c r="C193" s="6"/>
      <c r="D193" s="7">
        <v>54</v>
      </c>
      <c r="E193" s="5">
        <f t="shared" si="12"/>
        <v>0</v>
      </c>
    </row>
    <row r="194" spans="1:5" hidden="1" x14ac:dyDescent="0.25">
      <c r="A194" s="1" t="s">
        <v>185</v>
      </c>
      <c r="B194" s="6"/>
      <c r="C194" s="6"/>
      <c r="D194" s="7">
        <v>80</v>
      </c>
      <c r="E194" s="5">
        <f t="shared" si="12"/>
        <v>0</v>
      </c>
    </row>
    <row r="195" spans="1:5" hidden="1" x14ac:dyDescent="0.25">
      <c r="A195" s="1" t="s">
        <v>186</v>
      </c>
      <c r="B195" s="6"/>
      <c r="C195" s="6"/>
      <c r="D195" s="7">
        <v>68</v>
      </c>
      <c r="E195" s="5">
        <f t="shared" si="12"/>
        <v>0</v>
      </c>
    </row>
    <row r="196" spans="1:5" x14ac:dyDescent="0.25">
      <c r="A196" s="1" t="s">
        <v>187</v>
      </c>
      <c r="B196" s="6">
        <f>18.4-4.6+351.6-24</f>
        <v>341.40000000000003</v>
      </c>
      <c r="C196" s="6"/>
      <c r="D196" s="7">
        <v>58</v>
      </c>
      <c r="E196" s="5">
        <f t="shared" si="12"/>
        <v>19801.2</v>
      </c>
    </row>
    <row r="197" spans="1:5" hidden="1" x14ac:dyDescent="0.25">
      <c r="A197" s="1" t="s">
        <v>188</v>
      </c>
      <c r="B197" s="6"/>
      <c r="C197" s="6"/>
      <c r="D197" s="7"/>
      <c r="E197" s="5">
        <f t="shared" si="12"/>
        <v>0</v>
      </c>
    </row>
    <row r="198" spans="1:5" x14ac:dyDescent="0.25">
      <c r="A198" s="1" t="s">
        <v>189</v>
      </c>
      <c r="B198" s="6">
        <f>215.4-22</f>
        <v>193.4</v>
      </c>
      <c r="C198" s="6"/>
      <c r="D198" s="7">
        <v>70</v>
      </c>
      <c r="E198" s="5">
        <f t="shared" si="12"/>
        <v>13538</v>
      </c>
    </row>
    <row r="199" spans="1:5" hidden="1" x14ac:dyDescent="0.25">
      <c r="A199" s="1" t="s">
        <v>190</v>
      </c>
      <c r="B199" s="6"/>
      <c r="C199" s="6"/>
      <c r="D199" s="7">
        <v>66</v>
      </c>
      <c r="E199" s="5">
        <f t="shared" si="12"/>
        <v>0</v>
      </c>
    </row>
    <row r="200" spans="1:5" x14ac:dyDescent="0.25">
      <c r="A200" s="1" t="s">
        <v>191</v>
      </c>
      <c r="B200" s="6">
        <f>8.5+1.4</f>
        <v>9.9</v>
      </c>
      <c r="C200" s="6"/>
      <c r="D200" s="7">
        <v>80</v>
      </c>
      <c r="E200" s="5">
        <f t="shared" si="12"/>
        <v>792</v>
      </c>
    </row>
    <row r="201" spans="1:5" hidden="1" x14ac:dyDescent="0.25">
      <c r="A201" s="1" t="s">
        <v>192</v>
      </c>
      <c r="B201" s="6"/>
      <c r="C201" s="6"/>
      <c r="D201" s="7">
        <v>76</v>
      </c>
      <c r="E201" s="5">
        <f t="shared" si="12"/>
        <v>0</v>
      </c>
    </row>
    <row r="202" spans="1:5" hidden="1" x14ac:dyDescent="0.25">
      <c r="A202" s="1" t="s">
        <v>193</v>
      </c>
      <c r="B202" s="6"/>
      <c r="C202" s="6"/>
      <c r="D202" s="7">
        <v>64</v>
      </c>
      <c r="E202" s="5">
        <f t="shared" si="12"/>
        <v>0</v>
      </c>
    </row>
    <row r="203" spans="1:5" x14ac:dyDescent="0.25">
      <c r="A203" s="1" t="s">
        <v>285</v>
      </c>
      <c r="B203" s="6">
        <f>8.6-2.3</f>
        <v>6.3</v>
      </c>
      <c r="C203" s="6"/>
      <c r="D203" s="7">
        <v>98</v>
      </c>
      <c r="E203" s="5">
        <f t="shared" si="12"/>
        <v>617.4</v>
      </c>
    </row>
    <row r="204" spans="1:5" hidden="1" x14ac:dyDescent="0.25">
      <c r="A204" s="1" t="s">
        <v>194</v>
      </c>
      <c r="B204" s="6"/>
      <c r="C204" s="6"/>
      <c r="D204" s="7">
        <v>82</v>
      </c>
      <c r="E204" s="5">
        <f t="shared" si="12"/>
        <v>0</v>
      </c>
    </row>
    <row r="205" spans="1:5" hidden="1" x14ac:dyDescent="0.25">
      <c r="A205" s="1" t="s">
        <v>195</v>
      </c>
      <c r="B205" s="6"/>
      <c r="C205" s="6"/>
      <c r="D205" s="7">
        <v>84</v>
      </c>
      <c r="E205" s="5">
        <f t="shared" si="12"/>
        <v>0</v>
      </c>
    </row>
    <row r="206" spans="1:5" x14ac:dyDescent="0.25">
      <c r="A206" s="1" t="s">
        <v>196</v>
      </c>
      <c r="B206" s="6">
        <f>425.6-25.4</f>
        <v>400.20000000000005</v>
      </c>
      <c r="C206" s="6"/>
      <c r="D206" s="7">
        <v>30</v>
      </c>
      <c r="E206" s="5">
        <f t="shared" si="12"/>
        <v>12006.000000000002</v>
      </c>
    </row>
    <row r="207" spans="1:5" hidden="1" x14ac:dyDescent="0.25">
      <c r="A207" s="1" t="s">
        <v>197</v>
      </c>
      <c r="B207" s="6"/>
      <c r="C207" s="6"/>
      <c r="D207" s="7">
        <v>140</v>
      </c>
      <c r="E207" s="5">
        <f t="shared" si="12"/>
        <v>0</v>
      </c>
    </row>
    <row r="208" spans="1:5" x14ac:dyDescent="0.25">
      <c r="A208" s="1" t="s">
        <v>198</v>
      </c>
      <c r="B208" s="6">
        <f>15-2.3+15.8-2.3</f>
        <v>26.2</v>
      </c>
      <c r="C208" s="6"/>
      <c r="D208" s="7">
        <v>60</v>
      </c>
      <c r="E208" s="5">
        <f t="shared" si="12"/>
        <v>1572</v>
      </c>
    </row>
    <row r="209" spans="1:5" hidden="1" x14ac:dyDescent="0.25">
      <c r="A209" s="1" t="s">
        <v>199</v>
      </c>
      <c r="B209" s="6"/>
      <c r="C209" s="6"/>
      <c r="D209" s="7"/>
      <c r="E209" s="5">
        <f t="shared" si="12"/>
        <v>0</v>
      </c>
    </row>
    <row r="210" spans="1:5" x14ac:dyDescent="0.25">
      <c r="A210" s="1" t="s">
        <v>200</v>
      </c>
      <c r="B210" s="6">
        <f>10.2-4.6+3.8</f>
        <v>9.3999999999999986</v>
      </c>
      <c r="C210" s="6"/>
      <c r="D210" s="7">
        <v>42</v>
      </c>
      <c r="E210" s="5">
        <f t="shared" si="12"/>
        <v>394.79999999999995</v>
      </c>
    </row>
    <row r="211" spans="1:5" hidden="1" x14ac:dyDescent="0.25">
      <c r="A211" s="1" t="s">
        <v>201</v>
      </c>
      <c r="B211" s="6"/>
      <c r="C211" s="6"/>
      <c r="D211" s="7">
        <v>72</v>
      </c>
      <c r="E211" s="5">
        <f t="shared" si="12"/>
        <v>0</v>
      </c>
    </row>
    <row r="212" spans="1:5" hidden="1" x14ac:dyDescent="0.25">
      <c r="A212" s="1" t="s">
        <v>202</v>
      </c>
      <c r="B212" s="4"/>
      <c r="C212" s="4"/>
      <c r="D212" s="5">
        <v>60</v>
      </c>
      <c r="E212" s="5">
        <f t="shared" si="12"/>
        <v>0</v>
      </c>
    </row>
    <row r="213" spans="1:5" hidden="1" x14ac:dyDescent="0.25">
      <c r="A213" s="1" t="s">
        <v>203</v>
      </c>
      <c r="B213" s="6"/>
      <c r="C213" s="6"/>
      <c r="D213" s="7">
        <v>58</v>
      </c>
      <c r="E213" s="5">
        <f t="shared" si="12"/>
        <v>0</v>
      </c>
    </row>
    <row r="214" spans="1:5" hidden="1" x14ac:dyDescent="0.25">
      <c r="A214" s="8" t="s">
        <v>204</v>
      </c>
      <c r="B214" s="9"/>
      <c r="C214" s="9"/>
      <c r="D214" s="10">
        <v>160</v>
      </c>
      <c r="E214" s="5">
        <f t="shared" si="12"/>
        <v>0</v>
      </c>
    </row>
    <row r="215" spans="1:5" x14ac:dyDescent="0.25">
      <c r="A215" s="8" t="s">
        <v>205</v>
      </c>
      <c r="B215" s="9">
        <f>156.6-20.7+265.8-29.9-19.3</f>
        <v>352.50000000000006</v>
      </c>
      <c r="C215" s="9"/>
      <c r="D215" s="10">
        <v>45</v>
      </c>
      <c r="E215" s="5">
        <f t="shared" si="12"/>
        <v>15862.500000000002</v>
      </c>
    </row>
    <row r="216" spans="1:5" x14ac:dyDescent="0.25">
      <c r="A216" s="8" t="s">
        <v>206</v>
      </c>
      <c r="B216" s="9">
        <f>145.2-18.4+45.4-4.6</f>
        <v>167.6</v>
      </c>
      <c r="C216" s="9"/>
      <c r="D216" s="10">
        <v>56</v>
      </c>
      <c r="E216" s="5">
        <f t="shared" si="12"/>
        <v>9385.6</v>
      </c>
    </row>
    <row r="217" spans="1:5" hidden="1" x14ac:dyDescent="0.25">
      <c r="A217" s="8" t="s">
        <v>207</v>
      </c>
      <c r="B217" s="9"/>
      <c r="C217" s="9"/>
      <c r="D217" s="10">
        <v>116</v>
      </c>
      <c r="E217" s="5">
        <f t="shared" si="12"/>
        <v>0</v>
      </c>
    </row>
    <row r="218" spans="1:5" x14ac:dyDescent="0.25">
      <c r="A218" s="8" t="s">
        <v>276</v>
      </c>
      <c r="B218" s="9">
        <f>51.4-4.6</f>
        <v>46.8</v>
      </c>
      <c r="C218" s="9"/>
      <c r="D218" s="10">
        <v>32</v>
      </c>
      <c r="E218" s="5">
        <f t="shared" si="12"/>
        <v>1497.6</v>
      </c>
    </row>
    <row r="219" spans="1:5" x14ac:dyDescent="0.25">
      <c r="A219" s="1" t="s">
        <v>208</v>
      </c>
      <c r="B219" s="6">
        <v>2.95</v>
      </c>
      <c r="C219" s="6"/>
      <c r="D219" s="7">
        <v>80</v>
      </c>
      <c r="E219" s="5">
        <f t="shared" si="12"/>
        <v>236</v>
      </c>
    </row>
    <row r="220" spans="1:5" x14ac:dyDescent="0.25">
      <c r="A220" s="1" t="s">
        <v>209</v>
      </c>
      <c r="B220" s="6"/>
      <c r="C220" s="6">
        <f>30+18</f>
        <v>48</v>
      </c>
      <c r="D220" s="7">
        <v>80</v>
      </c>
      <c r="E220" s="5">
        <f>+C220*D220</f>
        <v>3840</v>
      </c>
    </row>
    <row r="221" spans="1:5" x14ac:dyDescent="0.25">
      <c r="A221" s="1" t="s">
        <v>210</v>
      </c>
      <c r="B221" s="6"/>
      <c r="C221" s="6">
        <v>15</v>
      </c>
      <c r="D221" s="7">
        <v>12</v>
      </c>
      <c r="E221" s="5">
        <f>+C221*D221</f>
        <v>180</v>
      </c>
    </row>
    <row r="222" spans="1:5" x14ac:dyDescent="0.25">
      <c r="A222" s="1" t="s">
        <v>211</v>
      </c>
      <c r="B222" s="4">
        <v>4.8</v>
      </c>
      <c r="C222" s="4"/>
      <c r="D222" s="5">
        <v>72</v>
      </c>
      <c r="E222" s="5">
        <f t="shared" ref="E222:E236" si="13">+B222*D222</f>
        <v>345.59999999999997</v>
      </c>
    </row>
    <row r="223" spans="1:5" x14ac:dyDescent="0.25">
      <c r="A223" s="1" t="s">
        <v>212</v>
      </c>
      <c r="B223" s="4">
        <f>3.07*C223+3.6+5.79+1.2</f>
        <v>118.03999999999999</v>
      </c>
      <c r="C223" s="4">
        <f>21+14</f>
        <v>35</v>
      </c>
      <c r="D223" s="5">
        <v>112</v>
      </c>
      <c r="E223" s="5">
        <f t="shared" si="13"/>
        <v>13220.48</v>
      </c>
    </row>
    <row r="224" spans="1:5" hidden="1" x14ac:dyDescent="0.25">
      <c r="A224" s="1" t="s">
        <v>213</v>
      </c>
      <c r="B224" s="4"/>
      <c r="C224" s="4"/>
      <c r="D224" s="5">
        <v>106</v>
      </c>
      <c r="E224" s="5">
        <f t="shared" si="13"/>
        <v>0</v>
      </c>
    </row>
    <row r="225" spans="1:5" hidden="1" x14ac:dyDescent="0.25">
      <c r="A225" s="1" t="s">
        <v>214</v>
      </c>
      <c r="B225" s="4"/>
      <c r="C225" s="4"/>
      <c r="D225" s="5">
        <v>106</v>
      </c>
      <c r="E225" s="5">
        <f t="shared" si="13"/>
        <v>0</v>
      </c>
    </row>
    <row r="226" spans="1:5" hidden="1" x14ac:dyDescent="0.25">
      <c r="A226" s="1" t="s">
        <v>215</v>
      </c>
      <c r="B226" s="6"/>
      <c r="C226" s="6"/>
      <c r="D226" s="7">
        <v>116</v>
      </c>
      <c r="E226" s="5">
        <f t="shared" si="13"/>
        <v>0</v>
      </c>
    </row>
    <row r="227" spans="1:5" x14ac:dyDescent="0.25">
      <c r="A227" s="1" t="s">
        <v>216</v>
      </c>
      <c r="B227" s="6">
        <f>3.41*C227+6.47+3.8</f>
        <v>95.52</v>
      </c>
      <c r="C227" s="6">
        <v>25</v>
      </c>
      <c r="D227" s="7">
        <v>124</v>
      </c>
      <c r="E227" s="5">
        <f t="shared" si="13"/>
        <v>11844.48</v>
      </c>
    </row>
    <row r="228" spans="1:5" hidden="1" x14ac:dyDescent="0.25">
      <c r="A228" s="1" t="s">
        <v>217</v>
      </c>
      <c r="B228" s="6"/>
      <c r="C228" s="6"/>
      <c r="D228" s="7">
        <v>120</v>
      </c>
      <c r="E228" s="5">
        <f t="shared" si="13"/>
        <v>0</v>
      </c>
    </row>
    <row r="229" spans="1:5" x14ac:dyDescent="0.25">
      <c r="A229" s="1" t="s">
        <v>218</v>
      </c>
      <c r="B229" s="4">
        <v>4.2</v>
      </c>
      <c r="C229" s="4"/>
      <c r="D229" s="5">
        <v>60</v>
      </c>
      <c r="E229" s="5">
        <f t="shared" si="13"/>
        <v>252</v>
      </c>
    </row>
    <row r="230" spans="1:5" hidden="1" x14ac:dyDescent="0.25">
      <c r="A230" s="1" t="s">
        <v>219</v>
      </c>
      <c r="B230" s="6"/>
      <c r="C230" s="6"/>
      <c r="D230" s="7"/>
      <c r="E230" s="5">
        <f t="shared" si="13"/>
        <v>0</v>
      </c>
    </row>
    <row r="231" spans="1:5" hidden="1" x14ac:dyDescent="0.25">
      <c r="A231" s="1" t="s">
        <v>220</v>
      </c>
      <c r="B231" s="6"/>
      <c r="C231" s="6"/>
      <c r="D231" s="7"/>
      <c r="E231" s="5">
        <f t="shared" si="13"/>
        <v>0</v>
      </c>
    </row>
    <row r="232" spans="1:5" x14ac:dyDescent="0.25">
      <c r="A232" s="1" t="s">
        <v>221</v>
      </c>
      <c r="B232" s="6">
        <f>3.79*C232+2.4</f>
        <v>9.98</v>
      </c>
      <c r="C232" s="6">
        <v>2</v>
      </c>
      <c r="D232" s="7">
        <v>110</v>
      </c>
      <c r="E232" s="5">
        <f t="shared" si="13"/>
        <v>1097.8</v>
      </c>
    </row>
    <row r="233" spans="1:5" hidden="1" x14ac:dyDescent="0.25">
      <c r="A233" s="1" t="s">
        <v>222</v>
      </c>
      <c r="B233" s="4"/>
      <c r="C233" s="4"/>
      <c r="D233" s="5">
        <v>65</v>
      </c>
      <c r="E233" s="5">
        <f t="shared" si="13"/>
        <v>0</v>
      </c>
    </row>
    <row r="234" spans="1:5" hidden="1" x14ac:dyDescent="0.25">
      <c r="A234" s="1" t="s">
        <v>223</v>
      </c>
      <c r="B234" s="6"/>
      <c r="C234" s="6"/>
      <c r="D234" s="7">
        <v>58</v>
      </c>
      <c r="E234" s="5">
        <f t="shared" si="13"/>
        <v>0</v>
      </c>
    </row>
    <row r="235" spans="1:5" hidden="1" x14ac:dyDescent="0.25">
      <c r="A235" s="1" t="s">
        <v>224</v>
      </c>
      <c r="B235" s="6"/>
      <c r="C235" s="6"/>
      <c r="D235" s="7">
        <v>68</v>
      </c>
      <c r="E235" s="5">
        <f t="shared" si="13"/>
        <v>0</v>
      </c>
    </row>
    <row r="236" spans="1:5" hidden="1" x14ac:dyDescent="0.25">
      <c r="A236" s="1" t="s">
        <v>225</v>
      </c>
      <c r="B236" s="6"/>
      <c r="C236" s="6"/>
      <c r="D236" s="7">
        <v>58</v>
      </c>
      <c r="E236" s="5">
        <f t="shared" si="13"/>
        <v>0</v>
      </c>
    </row>
    <row r="237" spans="1:5" x14ac:dyDescent="0.25">
      <c r="A237" s="1" t="s">
        <v>226</v>
      </c>
      <c r="B237" s="4"/>
      <c r="C237" s="4">
        <v>8</v>
      </c>
      <c r="D237" s="5">
        <v>18</v>
      </c>
      <c r="E237" s="5">
        <f>+C237*D237</f>
        <v>144</v>
      </c>
    </row>
    <row r="238" spans="1:5" hidden="1" x14ac:dyDescent="0.25">
      <c r="A238" s="8" t="s">
        <v>227</v>
      </c>
      <c r="B238" s="9"/>
      <c r="C238" s="9"/>
      <c r="D238" s="10">
        <v>100</v>
      </c>
      <c r="E238" s="5">
        <f t="shared" ref="E238:E253" si="14">+B238*D238</f>
        <v>0</v>
      </c>
    </row>
    <row r="239" spans="1:5" x14ac:dyDescent="0.25">
      <c r="A239" s="1" t="s">
        <v>228</v>
      </c>
      <c r="B239" s="6">
        <f>7.5+1+1.2</f>
        <v>9.6999999999999993</v>
      </c>
      <c r="C239" s="6"/>
      <c r="D239" s="7">
        <v>50</v>
      </c>
      <c r="E239" s="5">
        <f t="shared" si="14"/>
        <v>484.99999999999994</v>
      </c>
    </row>
    <row r="240" spans="1:5" x14ac:dyDescent="0.25">
      <c r="A240" s="1" t="s">
        <v>229</v>
      </c>
      <c r="B240" s="6">
        <f>4.82+2.46+2.12+0.43+9.2-2.3</f>
        <v>16.73</v>
      </c>
      <c r="C240" s="6"/>
      <c r="D240" s="7">
        <v>38</v>
      </c>
      <c r="E240" s="5">
        <f t="shared" si="14"/>
        <v>635.74</v>
      </c>
    </row>
    <row r="241" spans="1:5" x14ac:dyDescent="0.25">
      <c r="A241" s="1" t="s">
        <v>279</v>
      </c>
      <c r="B241" s="6">
        <v>7.5</v>
      </c>
      <c r="C241" s="6"/>
      <c r="D241" s="7">
        <v>38</v>
      </c>
      <c r="E241" s="5">
        <f t="shared" si="14"/>
        <v>285</v>
      </c>
    </row>
    <row r="242" spans="1:5" hidden="1" x14ac:dyDescent="0.25">
      <c r="A242" s="1" t="s">
        <v>230</v>
      </c>
      <c r="B242" s="6"/>
      <c r="C242" s="6"/>
      <c r="D242" s="7">
        <v>120</v>
      </c>
      <c r="E242" s="5">
        <f t="shared" si="14"/>
        <v>0</v>
      </c>
    </row>
    <row r="243" spans="1:5" hidden="1" x14ac:dyDescent="0.25">
      <c r="A243" s="1" t="s">
        <v>231</v>
      </c>
      <c r="B243" s="6"/>
      <c r="C243" s="6"/>
      <c r="D243" s="7">
        <v>60</v>
      </c>
      <c r="E243" s="5">
        <f t="shared" si="14"/>
        <v>0</v>
      </c>
    </row>
    <row r="244" spans="1:5" hidden="1" x14ac:dyDescent="0.25">
      <c r="A244" s="1" t="s">
        <v>232</v>
      </c>
      <c r="B244" s="6"/>
      <c r="C244" s="6"/>
      <c r="D244" s="7">
        <v>64</v>
      </c>
      <c r="E244" s="5">
        <f t="shared" si="14"/>
        <v>0</v>
      </c>
    </row>
    <row r="245" spans="1:5" x14ac:dyDescent="0.25">
      <c r="A245" s="1" t="s">
        <v>233</v>
      </c>
      <c r="B245" s="6">
        <f>1.07+1.12+0.4</f>
        <v>2.5900000000000003</v>
      </c>
      <c r="C245" s="6"/>
      <c r="D245" s="7">
        <v>70</v>
      </c>
      <c r="E245" s="5">
        <f t="shared" si="14"/>
        <v>181.3</v>
      </c>
    </row>
    <row r="246" spans="1:5" x14ac:dyDescent="0.25">
      <c r="A246" s="1" t="s">
        <v>234</v>
      </c>
      <c r="B246" s="6">
        <f>200.6-3.5-3.7+213.4-4.6-3.4+213.6-3.8-4.5+183-4.45-3.8+183-4.6-3.8+198.6-3.4-3.8+758.2</f>
        <v>1903.05</v>
      </c>
      <c r="C246" s="6">
        <v>5</v>
      </c>
      <c r="D246" s="7">
        <v>73</v>
      </c>
      <c r="E246" s="5">
        <f t="shared" si="14"/>
        <v>138922.65</v>
      </c>
    </row>
    <row r="247" spans="1:5" x14ac:dyDescent="0.25">
      <c r="A247" s="1" t="s">
        <v>235</v>
      </c>
      <c r="B247" s="6">
        <f>111.4-13.8+27.6-2.3</f>
        <v>122.90000000000002</v>
      </c>
      <c r="C247" s="6"/>
      <c r="D247" s="7">
        <v>76</v>
      </c>
      <c r="E247" s="5">
        <f t="shared" si="14"/>
        <v>9340.4000000000015</v>
      </c>
    </row>
    <row r="248" spans="1:5" x14ac:dyDescent="0.25">
      <c r="A248" s="1" t="s">
        <v>236</v>
      </c>
      <c r="B248" s="6">
        <f>34.2-4.6</f>
        <v>29.6</v>
      </c>
      <c r="C248" s="6"/>
      <c r="D248" s="7">
        <v>140</v>
      </c>
      <c r="E248" s="5">
        <f t="shared" si="14"/>
        <v>4144</v>
      </c>
    </row>
    <row r="249" spans="1:5" hidden="1" x14ac:dyDescent="0.25">
      <c r="A249" s="1" t="s">
        <v>237</v>
      </c>
      <c r="B249" s="4"/>
      <c r="C249" s="4"/>
      <c r="D249" s="5">
        <v>640</v>
      </c>
      <c r="E249" s="5">
        <f t="shared" si="14"/>
        <v>0</v>
      </c>
    </row>
    <row r="250" spans="1:5" hidden="1" x14ac:dyDescent="0.25">
      <c r="A250" s="1" t="s">
        <v>238</v>
      </c>
      <c r="B250" s="4"/>
      <c r="C250" s="4"/>
      <c r="D250" s="5">
        <v>590</v>
      </c>
      <c r="E250" s="5">
        <f t="shared" si="14"/>
        <v>0</v>
      </c>
    </row>
    <row r="251" spans="1:5" hidden="1" x14ac:dyDescent="0.25">
      <c r="A251" s="1" t="s">
        <v>239</v>
      </c>
      <c r="B251" s="4"/>
      <c r="C251" s="4"/>
      <c r="D251" s="5">
        <v>560</v>
      </c>
      <c r="E251" s="5">
        <f t="shared" si="14"/>
        <v>0</v>
      </c>
    </row>
    <row r="252" spans="1:5" x14ac:dyDescent="0.25">
      <c r="A252" s="1" t="s">
        <v>240</v>
      </c>
      <c r="B252" s="4">
        <v>0.4</v>
      </c>
      <c r="C252" s="4"/>
      <c r="D252" s="5">
        <v>8</v>
      </c>
      <c r="E252" s="5">
        <f t="shared" si="14"/>
        <v>3.2</v>
      </c>
    </row>
    <row r="253" spans="1:5" x14ac:dyDescent="0.25">
      <c r="A253" s="1" t="s">
        <v>241</v>
      </c>
      <c r="B253" s="4">
        <f>299-16.1+153.2-23+13.2-2.3+4.6-2.3</f>
        <v>426.29999999999995</v>
      </c>
      <c r="C253" s="4"/>
      <c r="D253" s="5">
        <v>140</v>
      </c>
      <c r="E253" s="5">
        <f t="shared" si="14"/>
        <v>59681.999999999993</v>
      </c>
    </row>
    <row r="254" spans="1:5" x14ac:dyDescent="0.25">
      <c r="A254" s="1" t="s">
        <v>242</v>
      </c>
      <c r="B254" s="6"/>
      <c r="C254" s="6">
        <f>25+12</f>
        <v>37</v>
      </c>
      <c r="D254" s="7">
        <v>22</v>
      </c>
      <c r="E254" s="5">
        <f>+C254*D254</f>
        <v>814</v>
      </c>
    </row>
    <row r="255" spans="1:5" x14ac:dyDescent="0.25">
      <c r="A255" s="1" t="s">
        <v>243</v>
      </c>
      <c r="B255" s="4">
        <f>17.5+1.8</f>
        <v>19.3</v>
      </c>
      <c r="C255" s="4"/>
      <c r="D255" s="5">
        <v>80</v>
      </c>
      <c r="E255" s="5">
        <f t="shared" ref="E255:E261" si="15">+B255*D255</f>
        <v>1544</v>
      </c>
    </row>
    <row r="256" spans="1:5" hidden="1" x14ac:dyDescent="0.25">
      <c r="A256" s="1" t="s">
        <v>244</v>
      </c>
      <c r="B256" s="6"/>
      <c r="C256" s="6"/>
      <c r="D256" s="7">
        <v>30</v>
      </c>
      <c r="E256" s="5">
        <f t="shared" si="15"/>
        <v>0</v>
      </c>
    </row>
    <row r="257" spans="1:5" x14ac:dyDescent="0.25">
      <c r="A257" s="1" t="s">
        <v>245</v>
      </c>
      <c r="B257" s="6">
        <f>3.055*C257+3.6</f>
        <v>18.875</v>
      </c>
      <c r="C257" s="6">
        <v>5</v>
      </c>
      <c r="D257" s="7">
        <v>36</v>
      </c>
      <c r="E257" s="5">
        <f t="shared" si="15"/>
        <v>679.5</v>
      </c>
    </row>
    <row r="258" spans="1:5" hidden="1" x14ac:dyDescent="0.25">
      <c r="A258" s="1" t="s">
        <v>246</v>
      </c>
      <c r="B258" s="6"/>
      <c r="C258" s="6"/>
      <c r="D258" s="7">
        <v>36</v>
      </c>
      <c r="E258" s="5">
        <f t="shared" si="15"/>
        <v>0</v>
      </c>
    </row>
    <row r="259" spans="1:5" x14ac:dyDescent="0.25">
      <c r="A259" s="1" t="s">
        <v>247</v>
      </c>
      <c r="B259" s="6">
        <f>3.015*C259+5</f>
        <v>17.060000000000002</v>
      </c>
      <c r="C259" s="6">
        <v>4</v>
      </c>
      <c r="D259" s="7">
        <v>55</v>
      </c>
      <c r="E259" s="5">
        <f t="shared" si="15"/>
        <v>938.30000000000018</v>
      </c>
    </row>
    <row r="260" spans="1:5" hidden="1" x14ac:dyDescent="0.25">
      <c r="A260" s="1" t="s">
        <v>248</v>
      </c>
      <c r="B260" s="4"/>
      <c r="C260" s="4"/>
      <c r="D260" s="5">
        <v>30</v>
      </c>
      <c r="E260" s="5">
        <f t="shared" si="15"/>
        <v>0</v>
      </c>
    </row>
    <row r="261" spans="1:5" x14ac:dyDescent="0.25">
      <c r="A261" s="1" t="s">
        <v>249</v>
      </c>
      <c r="B261" s="6">
        <f>3*C261+3</f>
        <v>42</v>
      </c>
      <c r="C261" s="6">
        <v>13</v>
      </c>
      <c r="D261" s="7">
        <v>34</v>
      </c>
      <c r="E261" s="5">
        <f t="shared" si="15"/>
        <v>1428</v>
      </c>
    </row>
    <row r="262" spans="1:5" x14ac:dyDescent="0.25">
      <c r="A262" s="1" t="s">
        <v>250</v>
      </c>
      <c r="B262" s="6"/>
      <c r="C262" s="6">
        <f>43+5</f>
        <v>48</v>
      </c>
      <c r="D262" s="7">
        <v>56</v>
      </c>
      <c r="E262" s="5">
        <f>+C262*D262</f>
        <v>2688</v>
      </c>
    </row>
    <row r="263" spans="1:5" x14ac:dyDescent="0.25">
      <c r="A263" s="1" t="s">
        <v>251</v>
      </c>
      <c r="B263" s="4">
        <f>2.23*C263+3</f>
        <v>23.07</v>
      </c>
      <c r="C263" s="4">
        <v>9</v>
      </c>
      <c r="D263" s="5">
        <v>55</v>
      </c>
      <c r="E263" s="5">
        <f>+B263*D263</f>
        <v>1268.8499999999999</v>
      </c>
    </row>
    <row r="264" spans="1:5" x14ac:dyDescent="0.25">
      <c r="A264" s="1" t="s">
        <v>252</v>
      </c>
      <c r="B264" s="6">
        <f>6.2+1</f>
        <v>7.2</v>
      </c>
      <c r="C264" s="6"/>
      <c r="D264" s="7">
        <v>320</v>
      </c>
      <c r="E264" s="5">
        <f>+B264*D264</f>
        <v>2304</v>
      </c>
    </row>
    <row r="265" spans="1:5" x14ac:dyDescent="0.25">
      <c r="A265" s="1" t="s">
        <v>253</v>
      </c>
      <c r="B265" s="6"/>
      <c r="C265" s="6">
        <f>28+24</f>
        <v>52</v>
      </c>
      <c r="D265" s="7">
        <v>22</v>
      </c>
      <c r="E265" s="5">
        <f>+C265*D265</f>
        <v>1144</v>
      </c>
    </row>
    <row r="266" spans="1:5" x14ac:dyDescent="0.25">
      <c r="A266" s="1" t="s">
        <v>254</v>
      </c>
      <c r="B266" s="6"/>
      <c r="C266" s="6">
        <v>29</v>
      </c>
      <c r="D266" s="7">
        <v>12</v>
      </c>
      <c r="E266" s="5">
        <f t="shared" ref="E266:E267" si="16">+C266*D266</f>
        <v>348</v>
      </c>
    </row>
    <row r="267" spans="1:5" x14ac:dyDescent="0.25">
      <c r="A267" s="1" t="s">
        <v>255</v>
      </c>
      <c r="B267" s="6"/>
      <c r="C267" s="6">
        <f>22+96</f>
        <v>118</v>
      </c>
      <c r="D267" s="7">
        <v>15</v>
      </c>
      <c r="E267" s="5">
        <f t="shared" si="16"/>
        <v>1770</v>
      </c>
    </row>
    <row r="268" spans="1:5" x14ac:dyDescent="0.25">
      <c r="A268" s="1" t="s">
        <v>256</v>
      </c>
      <c r="B268" s="6">
        <v>28</v>
      </c>
      <c r="C268" s="6"/>
      <c r="D268" s="7">
        <v>90</v>
      </c>
      <c r="E268" s="5">
        <f t="shared" ref="E268:E281" si="17">+B268*D268</f>
        <v>2520</v>
      </c>
    </row>
    <row r="269" spans="1:5" x14ac:dyDescent="0.25">
      <c r="A269" s="1" t="s">
        <v>257</v>
      </c>
      <c r="B269" s="4">
        <f>54.2-9.2+13.2-2.3</f>
        <v>55.900000000000006</v>
      </c>
      <c r="C269" s="4"/>
      <c r="D269" s="5">
        <v>8</v>
      </c>
      <c r="E269" s="5">
        <f t="shared" si="17"/>
        <v>447.20000000000005</v>
      </c>
    </row>
    <row r="270" spans="1:5" hidden="1" x14ac:dyDescent="0.25">
      <c r="A270" s="1" t="s">
        <v>258</v>
      </c>
      <c r="B270" s="4"/>
      <c r="C270" s="4"/>
      <c r="D270" s="5">
        <v>35</v>
      </c>
      <c r="E270" s="5">
        <f t="shared" si="17"/>
        <v>0</v>
      </c>
    </row>
    <row r="271" spans="1:5" hidden="1" x14ac:dyDescent="0.25">
      <c r="A271" s="1" t="s">
        <v>259</v>
      </c>
      <c r="B271" s="6"/>
      <c r="C271" s="6"/>
      <c r="D271" s="7">
        <v>800</v>
      </c>
      <c r="E271" s="5">
        <f t="shared" si="17"/>
        <v>0</v>
      </c>
    </row>
    <row r="272" spans="1:5" x14ac:dyDescent="0.25">
      <c r="A272" s="1" t="s">
        <v>278</v>
      </c>
      <c r="B272" s="6">
        <f>13.6*C272+2.68+14.4-2.3+2</f>
        <v>275.17999999999995</v>
      </c>
      <c r="C272" s="6">
        <v>19</v>
      </c>
      <c r="D272" s="7">
        <v>46</v>
      </c>
      <c r="E272" s="5">
        <f t="shared" si="17"/>
        <v>12658.279999999997</v>
      </c>
    </row>
    <row r="273" spans="1:5" hidden="1" x14ac:dyDescent="0.25">
      <c r="A273" s="1" t="s">
        <v>260</v>
      </c>
      <c r="B273" s="6"/>
      <c r="C273" s="6"/>
      <c r="D273" s="7">
        <v>154</v>
      </c>
      <c r="E273" s="5">
        <f t="shared" si="17"/>
        <v>0</v>
      </c>
    </row>
    <row r="274" spans="1:5" x14ac:dyDescent="0.25">
      <c r="A274" s="1" t="s">
        <v>261</v>
      </c>
      <c r="B274" s="6">
        <f>16.4-2.3+13-2.3</f>
        <v>24.799999999999997</v>
      </c>
      <c r="C274" s="6"/>
      <c r="D274" s="7">
        <v>98</v>
      </c>
      <c r="E274" s="5">
        <f t="shared" si="17"/>
        <v>2430.3999999999996</v>
      </c>
    </row>
    <row r="275" spans="1:5" x14ac:dyDescent="0.25">
      <c r="A275" s="1" t="s">
        <v>277</v>
      </c>
      <c r="B275" s="6">
        <f>97-11.5+171.4-18.4+33.2-2.3</f>
        <v>269.39999999999998</v>
      </c>
      <c r="C275" s="6"/>
      <c r="D275" s="7">
        <v>28</v>
      </c>
      <c r="E275" s="5">
        <f t="shared" si="17"/>
        <v>7543.1999999999989</v>
      </c>
    </row>
    <row r="276" spans="1:5" x14ac:dyDescent="0.25">
      <c r="A276" s="1" t="s">
        <v>262</v>
      </c>
      <c r="B276" s="6">
        <f>51-6.9</f>
        <v>44.1</v>
      </c>
      <c r="C276" s="6"/>
      <c r="D276" s="7">
        <v>140</v>
      </c>
      <c r="E276" s="5">
        <f t="shared" si="17"/>
        <v>6174</v>
      </c>
    </row>
    <row r="277" spans="1:5" hidden="1" x14ac:dyDescent="0.25">
      <c r="A277" s="1" t="s">
        <v>263</v>
      </c>
      <c r="B277" s="6"/>
      <c r="C277" s="6"/>
      <c r="D277" s="7">
        <v>60</v>
      </c>
      <c r="E277" s="5">
        <f t="shared" si="17"/>
        <v>0</v>
      </c>
    </row>
    <row r="278" spans="1:5" x14ac:dyDescent="0.25">
      <c r="A278" s="1" t="s">
        <v>264</v>
      </c>
      <c r="B278" s="4">
        <f>68-6.9+1.4+0.4</f>
        <v>62.9</v>
      </c>
      <c r="C278" s="4"/>
      <c r="D278" s="5">
        <v>84</v>
      </c>
      <c r="E278" s="5">
        <f t="shared" si="17"/>
        <v>5283.5999999999995</v>
      </c>
    </row>
    <row r="279" spans="1:5" x14ac:dyDescent="0.25">
      <c r="A279" s="1" t="s">
        <v>265</v>
      </c>
      <c r="B279" s="6">
        <f>10.33+12.2-2.3+2.2+1.8+6.2</f>
        <v>30.43</v>
      </c>
      <c r="C279" s="6"/>
      <c r="D279" s="7">
        <v>104</v>
      </c>
      <c r="E279" s="5">
        <f t="shared" si="17"/>
        <v>3164.72</v>
      </c>
    </row>
    <row r="280" spans="1:5" x14ac:dyDescent="0.25">
      <c r="A280" s="1" t="s">
        <v>266</v>
      </c>
      <c r="B280" s="6">
        <f>1.99*C280+6.2</f>
        <v>127.59</v>
      </c>
      <c r="C280" s="6">
        <f>36+25</f>
        <v>61</v>
      </c>
      <c r="D280" s="7">
        <v>94</v>
      </c>
      <c r="E280" s="5">
        <f t="shared" si="17"/>
        <v>11993.460000000001</v>
      </c>
    </row>
    <row r="281" spans="1:5" hidden="1" x14ac:dyDescent="0.25">
      <c r="A281" s="1" t="s">
        <v>267</v>
      </c>
      <c r="B281" s="6"/>
      <c r="C281" s="6"/>
      <c r="D281" s="7">
        <v>180</v>
      </c>
      <c r="E281" s="5">
        <f t="shared" si="17"/>
        <v>0</v>
      </c>
    </row>
    <row r="282" spans="1:5" x14ac:dyDescent="0.25">
      <c r="A282" s="1" t="s">
        <v>268</v>
      </c>
      <c r="B282" s="6"/>
      <c r="C282" s="6">
        <v>17</v>
      </c>
      <c r="D282" s="7">
        <v>18</v>
      </c>
      <c r="E282" s="5">
        <f>+C282*D282</f>
        <v>306</v>
      </c>
    </row>
    <row r="283" spans="1:5" x14ac:dyDescent="0.25">
      <c r="A283" s="1" t="s">
        <v>269</v>
      </c>
      <c r="B283" s="6"/>
      <c r="C283" s="6">
        <f>22+40</f>
        <v>62</v>
      </c>
      <c r="D283" s="7">
        <v>20</v>
      </c>
      <c r="E283" s="5">
        <f t="shared" ref="E283:E285" si="18">+C283*D283</f>
        <v>1240</v>
      </c>
    </row>
    <row r="284" spans="1:5" x14ac:dyDescent="0.25">
      <c r="A284" s="1" t="s">
        <v>270</v>
      </c>
      <c r="B284" s="6"/>
      <c r="C284" s="6">
        <f>38+36</f>
        <v>74</v>
      </c>
      <c r="D284" s="7">
        <v>18</v>
      </c>
      <c r="E284" s="5">
        <f t="shared" si="18"/>
        <v>1332</v>
      </c>
    </row>
    <row r="285" spans="1:5" x14ac:dyDescent="0.25">
      <c r="A285" s="1" t="s">
        <v>271</v>
      </c>
      <c r="B285" s="6"/>
      <c r="C285" s="6">
        <v>10</v>
      </c>
      <c r="D285" s="7">
        <v>20</v>
      </c>
      <c r="E285" s="5">
        <f t="shared" si="18"/>
        <v>200</v>
      </c>
    </row>
    <row r="286" spans="1:5" x14ac:dyDescent="0.25">
      <c r="A286" s="1" t="s">
        <v>272</v>
      </c>
      <c r="B286" s="6"/>
      <c r="C286" s="6">
        <v>133</v>
      </c>
      <c r="D286" s="7">
        <v>58</v>
      </c>
      <c r="E286" s="5">
        <f>+C286*D286</f>
        <v>7714</v>
      </c>
    </row>
    <row r="287" spans="1:5" x14ac:dyDescent="0.25">
      <c r="A287" s="1" t="s">
        <v>273</v>
      </c>
      <c r="B287" s="6">
        <f>35.4-2.3</f>
        <v>33.1</v>
      </c>
      <c r="C287" s="6"/>
      <c r="D287" s="7">
        <v>76</v>
      </c>
      <c r="E287" s="5">
        <f>+B287*D287</f>
        <v>2515.6</v>
      </c>
    </row>
    <row r="288" spans="1:5" x14ac:dyDescent="0.25">
      <c r="A288" s="1" t="s">
        <v>274</v>
      </c>
      <c r="B288" s="6">
        <f>608.4-23.8+7.4+5.2</f>
        <v>597.20000000000005</v>
      </c>
      <c r="C288" s="6"/>
      <c r="D288" s="7">
        <v>56</v>
      </c>
      <c r="E288" s="5">
        <f>+B288*D288</f>
        <v>33443.200000000004</v>
      </c>
    </row>
    <row r="289" spans="1:5" x14ac:dyDescent="0.25">
      <c r="A289" s="13"/>
      <c r="B289" s="13"/>
      <c r="C289" s="13"/>
      <c r="D289" s="14"/>
      <c r="E289" s="14"/>
    </row>
    <row r="290" spans="1:5" x14ac:dyDescent="0.25">
      <c r="A290" s="13"/>
      <c r="B290" s="13"/>
      <c r="C290" s="13"/>
      <c r="D290" s="8" t="s">
        <v>6</v>
      </c>
      <c r="E290" s="15">
        <f>SUM(E9:E289)</f>
        <v>1148228.8400000001</v>
      </c>
    </row>
    <row r="291" spans="1:5" x14ac:dyDescent="0.25">
      <c r="A291" s="13"/>
      <c r="B291" s="13"/>
      <c r="C291" s="13"/>
      <c r="D291" s="13"/>
      <c r="E291" s="13" t="s">
        <v>144</v>
      </c>
    </row>
  </sheetData>
  <sortState xmlns:xlrd2="http://schemas.microsoft.com/office/spreadsheetml/2017/richdata2" ref="A9:E288">
    <sortCondition ref="A9:A288"/>
  </sortState>
  <mergeCells count="4">
    <mergeCell ref="A1:A7"/>
    <mergeCell ref="B1:E3"/>
    <mergeCell ref="B4:E5"/>
    <mergeCell ref="B6:E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2020-06-03T17:14:39Z</cp:lastPrinted>
  <dcterms:created xsi:type="dcterms:W3CDTF">2020-06-03T13:31:50Z</dcterms:created>
  <dcterms:modified xsi:type="dcterms:W3CDTF">2020-07-13T15:04:33Z</dcterms:modified>
</cp:coreProperties>
</file>