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B1D934D2-D7A1-4A63-9D23-E1F2DFA9B10D}" xr6:coauthVersionLast="45" xr6:coauthVersionMax="45" xr10:uidLastSave="{00000000-0000-0000-0000-000000000000}"/>
  <bookViews>
    <workbookView xWindow="5970" yWindow="945" windowWidth="15045" windowHeight="11550" firstSheet="16" activeTab="16" xr2:uid="{B851DD0B-0650-4905-8FE5-BDBD7DE8D83E}"/>
  </bookViews>
  <sheets>
    <sheet name="E N E R O    2 0 2 0        " sheetId="4" r:id="rId1"/>
    <sheet name="REMISIONES  ENERO  2020  " sheetId="3" r:id="rId2"/>
    <sheet name="FEBRERO  2020 " sheetId="1" r:id="rId3"/>
    <sheet name="REMISIONES  FEBRERO 2020" sheetId="2" r:id="rId4"/>
    <sheet name="  M A R Z O     2 0 2 0        " sheetId="5" r:id="rId5"/>
    <sheet name="REMISIONES  MARZO  2020    " sheetId="6" r:id="rId6"/>
    <sheet name="    A B R I L       2020       " sheetId="8" r:id="rId7"/>
    <sheet name="  REMISIONES   ABRIL    2020   " sheetId="9" r:id="rId8"/>
    <sheet name="M A Y O     2 0 2 0        " sheetId="10" r:id="rId9"/>
    <sheet name="REMISIONES  MAYO  2020    " sheetId="11" r:id="rId10"/>
    <sheet name=" J U N I O     2020   " sheetId="12" r:id="rId11"/>
    <sheet name="REMISIONES  J U N I O     2020 " sheetId="13" r:id="rId12"/>
    <sheet name="J U L I O    2020      " sheetId="14" r:id="rId13"/>
    <sheet name="REMISIONES   J U L I O   2020  " sheetId="15" r:id="rId14"/>
    <sheet name="ABASTO 4 CARNES  AGOSTO 2020   " sheetId="17" r:id="rId15"/>
    <sheet name="COMPRAS DE AGOSTO  2020  " sheetId="18" r:id="rId16"/>
    <sheet name="ABASTO  SEPTIEMBRE  2020   " sheetId="20" r:id="rId17"/>
    <sheet name="COMPRAS  SEPTIEMBRE   2020 " sheetId="21" r:id="rId18"/>
    <sheet name="Hoja4" sheetId="22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1" l="1"/>
  <c r="C44" i="2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K58" i="20"/>
  <c r="N52" i="20"/>
  <c r="I52" i="20"/>
  <c r="F52" i="20"/>
  <c r="C52" i="20"/>
  <c r="L45" i="20"/>
  <c r="L40" i="20"/>
  <c r="M30" i="20"/>
  <c r="L27" i="20"/>
  <c r="M24" i="20"/>
  <c r="L20" i="20"/>
  <c r="M18" i="20"/>
  <c r="L13" i="20"/>
  <c r="M12" i="20"/>
  <c r="M6" i="20"/>
  <c r="L6" i="20"/>
  <c r="M4" i="20"/>
  <c r="M52" i="20" s="1"/>
  <c r="M54" i="20" s="1"/>
  <c r="L52" i="20" l="1"/>
  <c r="K54" i="20"/>
  <c r="F55" i="20" s="1"/>
  <c r="F58" i="20" s="1"/>
  <c r="K56" i="20" s="1"/>
  <c r="K60" i="20" s="1"/>
  <c r="E44" i="18"/>
  <c r="C44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56" i="17"/>
  <c r="N50" i="17"/>
  <c r="L50" i="17"/>
  <c r="I50" i="17"/>
  <c r="K52" i="17" s="1"/>
  <c r="F50" i="17"/>
  <c r="L36" i="17"/>
  <c r="M30" i="17"/>
  <c r="C30" i="17"/>
  <c r="M29" i="17"/>
  <c r="L28" i="17"/>
  <c r="C28" i="17"/>
  <c r="C27" i="17"/>
  <c r="C50" i="17" s="1"/>
  <c r="L21" i="17"/>
  <c r="M16" i="17"/>
  <c r="L14" i="17"/>
  <c r="M11" i="17"/>
  <c r="M50" i="17" s="1"/>
  <c r="M52" i="17" s="1"/>
  <c r="L7" i="17"/>
  <c r="F53" i="17" l="1"/>
  <c r="F56" i="17" s="1"/>
  <c r="K54" i="17" s="1"/>
  <c r="K58" i="17" s="1"/>
  <c r="E35" i="15"/>
  <c r="C35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K46" i="14" l="1"/>
  <c r="N40" i="14"/>
  <c r="I40" i="14"/>
  <c r="F40" i="14"/>
  <c r="C40" i="14"/>
  <c r="M19" i="14"/>
  <c r="L15" i="14"/>
  <c r="L14" i="14"/>
  <c r="M13" i="14"/>
  <c r="L12" i="14"/>
  <c r="L40" i="14" s="1"/>
  <c r="M8" i="14"/>
  <c r="M40" i="14" s="1"/>
  <c r="M42" i="14" s="1"/>
  <c r="K42" i="14" l="1"/>
  <c r="F43" i="14" s="1"/>
  <c r="F46" i="14" s="1"/>
  <c r="F49" i="14" s="1"/>
  <c r="K44" i="14" s="1"/>
  <c r="K48" i="14" s="1"/>
  <c r="E53" i="13"/>
  <c r="C53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3" i="13"/>
  <c r="F66" i="12"/>
  <c r="I66" i="12"/>
  <c r="L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68B7386-FBB3-409E-9293-1BEAC98CEC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2CE9BCC-A5F7-4EAB-AC61-C2151FEDCEC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CB73620-ED8F-4689-BBC4-3009F90638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8257498-A015-4236-B271-12C84D8A7A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B8B3277A-2AF2-41F7-8EE3-9A5751D85E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ABBDA21F-5DCD-4E3E-9BAB-D17D9A55F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<sst xmlns="http://schemas.openxmlformats.org/spreadsheetml/2006/main" count="1127" uniqueCount="497">
  <si>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</si>
  <si>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</si>
  <si>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</si>
  <si>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</si>
  <si>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</si>
  <si>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</si>
  <si>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</si>
  <si>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</si>
  <si>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</si>
  <si>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</si>
  <si>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</si>
  <si>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</si>
  <si>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</si>
  <si>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</si>
  <si>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</si>
  <si>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</si>
  <si>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</si>
  <si>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</si>
  <si>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</si>
  <si>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</si>
  <si>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</si>
  <si>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</si>
  <si>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</si>
  <si>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</si>
  <si>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</si>
  <si>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</si>
  <si>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</si>
  <si>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</si>
  <si>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</si>
  <si>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</si>
  <si>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</si>
  <si>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</si>
  <si>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</si>
  <si>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</si>
  <si>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</si>
  <si>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</si>
  <si>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</si>
  <si>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</si>
  <si>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</si>
  <si>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</si>
  <si>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</si>
  <si>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</si>
  <si>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</si>
  <si>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</si>
  <si>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</si>
  <si>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</si>
  <si>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</si>
  <si>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</si>
  <si>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</si>
  <si>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</si>
  <si>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</si>
  <si>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</si>
  <si>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</si>
  <si>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</si>
  <si>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</si>
  <si>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</si>
  <si>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</si>
  <si>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</si>
  <si>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</si>
  <si>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</si>
  <si>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</si>
  <si>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</si>
  <si>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</si>
  <si>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</si>
  <si>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</si>
  <si>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</si>
  <si>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</si>
  <si>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</si>
  <si>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</si>
  <si>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</si>
  <si>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</si>
  <si>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</si>
  <si>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</si>
  <si>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</si>
  <si>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</si>
  <si>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</si>
  <si>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</si>
  <si>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</si>
  <si>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</si>
  <si>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</si>
  <si>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</si>
  <si>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</si>
  <si>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</si>
  <si>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</si>
  <si>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</si>
  <si>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</si>
  <si>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</si>
  <si>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</si>
  <si>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</si>
  <si>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</si>
  <si>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</si>
  <si>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</si>
  <si>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</si>
  <si>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</si>
  <si>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</si>
  <si>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</si>
  <si>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</si>
  <si>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</si>
  <si>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</si>
  <si>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</si>
  <si>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</si>
  <si>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</si>
  <si>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</si>
  <si>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</si>
  <si>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</si>
  <si>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</si>
  <si>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</si>
  <si>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</si>
  <si>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</si>
  <si>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</si>
  <si>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</si>
  <si>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</si>
  <si>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</si>
  <si>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</si>
  <si>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</si>
  <si>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</si>
  <si>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</si>
  <si>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</si>
  <si>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</si>
  <si>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</si>
  <si>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</si>
  <si>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</si>
  <si>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</si>
  <si>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</si>
  <si>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</si>
  <si>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</si>
  <si>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</si>
  <si>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</si>
  <si>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</si>
  <si>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</si>
  <si>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</si>
  <si>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</si>
  <si>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</si>
  <si>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</si>
  <si>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</si>
  <si>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</si>
  <si>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</si>
  <si>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</si>
  <si>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</si>
  <si>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</si>
  <si>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</si>
  <si>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</si>
  <si>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</si>
  <si>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</si>
  <si>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</si>
  <si>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</si>
  <si>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</si>
  <si>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</si>
  <si>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</si>
  <si>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</si>
  <si>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</si>
  <si>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</si>
  <si>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</si>
  <si>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</si>
  <si>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</si>
  <si>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</si>
  <si>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</si>
  <si>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</si>
  <si>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</si>
  <si>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</si>
  <si>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</si>
  <si>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</si>
  <si>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</si>
  <si>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</si>
  <si>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</si>
  <si>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</si>
  <si>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</si>
  <si>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</si>
  <si>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</si>
  <si>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</si>
  <si>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</si>
  <si>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</si>
  <si>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</si>
  <si>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</si>
  <si>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</si>
  <si>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</si>
  <si>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</si>
  <si>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</si>
  <si>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</si>
  <si>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</si>
  <si>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</si>
  <si>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</si>
  <si>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</si>
  <si>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</si>
  <si>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</si>
  <si>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</si>
  <si>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</si>
  <si>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</si>
  <si>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</si>
  <si>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</si>
  <si>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</si>
  <si>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</si>
  <si>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</si>
  <si>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</si>
  <si>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</si>
  <si>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</si>
  <si>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</si>
  <si>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</si>
  <si>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</si>
  <si>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</si>
  <si>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</si>
  <si>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</si>
  <si>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</si>
  <si>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</si>
  <si>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</si>
  <si>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</si>
  <si>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</si>
  <si>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</si>
  <si>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</si>
  <si>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</si>
  <si>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</si>
  <si>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</si>
  <si>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</si>
  <si>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</si>
  <si>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</si>
  <si>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</si>
  <si>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</si>
  <si>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</si>
  <si>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</si>
  <si>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</si>
  <si>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</si>
  <si>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</si>
  <si>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</si>
  <si>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</si>
  <si>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</si>
  <si>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</si>
  <si>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</si>
  <si>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</si>
  <si>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</si>
  <si>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</si>
  <si>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</si>
  <si>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</si>
  <si>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</si>
  <si>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</si>
  <si>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</si>
  <si>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</si>
  <si>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</si>
  <si>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</si>
  <si>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</si>
  <si>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</si>
  <si>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</si>
  <si>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</si>
  <si>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</si>
  <si>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</si>
  <si>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</si>
  <si>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</si>
  <si>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</si>
  <si>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</si>
  <si>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</si>
  <si>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</si>
  <si>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</si>
  <si>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</si>
  <si>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</si>
  <si>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</si>
  <si>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</si>
  <si>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</si>
  <si>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</si>
  <si>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</si>
  <si>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</si>
  <si>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</si>
  <si>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</si>
  <si>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</si>
  <si>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</si>
  <si>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</si>
  <si>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</si>
  <si>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</si>
  <si>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</si>
  <si>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</si>
  <si>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</si>
  <si>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</si>
  <si>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</si>
  <si>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</si>
  <si>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</si>
  <si>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</si>
  <si>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</si>
  <si>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</si>
  <si>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</si>
  <si>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</si>
  <si>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</si>
  <si>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</si>
  <si>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</si>
  <si>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</si>
  <si>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</si>
  <si>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</si>
  <si>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</si>
  <si>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</si>
  <si>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</si>
  <si>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</si>
  <si>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</si>
  <si>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</si>
  <si>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</si>
  <si>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</si>
  <si>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</si>
  <si>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</si>
  <si>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</si>
  <si>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</si>
  <si>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</si>
  <si>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</si>
  <si>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</si>
  <si>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</si>
  <si>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</si>
  <si>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</si>
  <si>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</si>
  <si>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</si>
  <si>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</si>
  <si>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</si>
  <si>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</si>
  <si>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</si>
  <si>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</si>
  <si>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</si>
  <si>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</si>
  <si>
    <t>POLLO-LONGANIZAS-QUESOS</t>
  </si>
  <si>
    <t>Longaniza-pollo-maiz</t>
  </si>
  <si>
    <t xml:space="preserve">RENTA </t>
  </si>
  <si>
    <t>SALCHICHA</t>
  </si>
  <si>
    <t>LONGANIZA-PAPA-POLLO</t>
  </si>
  <si>
    <t>QUESOS-CHORIZOS-CECINA-LONGANIZA</t>
  </si>
  <si>
    <t>NOMINA 29</t>
  </si>
  <si>
    <t>PAPAS-POLLO</t>
  </si>
  <si>
    <t>NOMINA 30</t>
  </si>
  <si>
    <t>NOMINA  31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</si>
  <si>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</si>
  <si>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</si>
  <si>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</si>
  <si>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</si>
  <si>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</si>
  <si>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</si>
  <si>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</si>
  <si>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</si>
  <si>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</si>
  <si>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</si>
  <si>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</si>
  <si>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RES--f</t>
  </si>
  <si>
    <t>RES f</t>
  </si>
  <si>
    <t xml:space="preserve">RES--f </t>
  </si>
  <si>
    <t>BALANCE      ABASTO 4 CARNES   A G O S T O        2 0 2 0</t>
  </si>
  <si>
    <t>QUESOS-POLLO-PAPA-TOSTADA</t>
  </si>
  <si>
    <t>LONGANIZAS-POLLO-VERDURAS</t>
  </si>
  <si>
    <t>NOMINA 32</t>
  </si>
  <si>
    <t>POLLO-PAPAS-Tostadas-QUESOS</t>
  </si>
  <si>
    <t>POLLO-CONDIMENTOS-JUGO</t>
  </si>
  <si>
    <t>POLLO-ENCHILADA-CHORIZO</t>
  </si>
  <si>
    <t>Longanizas-papas-pollo-verdura</t>
  </si>
  <si>
    <t>QUESOS-POLLO-CHORIZO</t>
  </si>
  <si>
    <t>NOMINA 33</t>
  </si>
  <si>
    <t>LONGANIZA-POLLO</t>
  </si>
  <si>
    <t>JAMONES-CHORIZO-POLLO-JUGO</t>
  </si>
  <si>
    <t>QUESO-MAIZ-POLLO-TOSTADA</t>
  </si>
  <si>
    <t>POLLO-SALSAS</t>
  </si>
  <si>
    <t>Longanizas-POLLO-SAZONADORES</t>
  </si>
  <si>
    <t>TOCINO-JAMON-ENCJILADA-MAIZ-</t>
  </si>
  <si>
    <t>NOMINA 34</t>
  </si>
  <si>
    <t>CHORIZO-POLLO</t>
  </si>
  <si>
    <t>SERVICIO DE NISSAN</t>
  </si>
  <si>
    <t>Longaniza--POLLO-,MAIZ</t>
  </si>
  <si>
    <t>QUESOS-TOSTADAS-POLLO-VERDURA</t>
  </si>
  <si>
    <t>POLLO-MAIZ-LONGANIZAS</t>
  </si>
  <si>
    <t>NOMINA 35</t>
  </si>
  <si>
    <t>POLLO-CHORIZO-SALSA</t>
  </si>
  <si>
    <t>POLLO-LONGANIZA</t>
  </si>
  <si>
    <t>QUESOS-POLLO-MAIZ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</si>
  <si>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</si>
  <si>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</si>
  <si>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>Agosto</t>
  </si>
  <si>
    <t>F-1247</t>
  </si>
  <si>
    <t>Art LIMPIEZA</t>
  </si>
  <si>
    <t>F-1249</t>
  </si>
  <si>
    <t>F-1257</t>
  </si>
  <si>
    <t>CALENDARIOS</t>
  </si>
  <si>
    <t>F-1267</t>
  </si>
  <si>
    <t>BATAS</t>
  </si>
  <si>
    <t>F-1300</t>
  </si>
  <si>
    <t>Rollos Termicos</t>
  </si>
  <si>
    <t>F-1275</t>
  </si>
  <si>
    <t>BOLSA</t>
  </si>
  <si>
    <t>F-1289</t>
  </si>
  <si>
    <t>F-</t>
  </si>
  <si>
    <t>CELULAR</t>
  </si>
  <si>
    <t xml:space="preserve">Limpia  PAPSA </t>
  </si>
  <si>
    <t>IMSS</t>
  </si>
  <si>
    <t>FINANZAS</t>
  </si>
  <si>
    <t>SEGUROS AXXA</t>
  </si>
  <si>
    <t>BASCULAS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</si>
  <si>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</si>
  <si>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</si>
  <si>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</si>
  <si>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</si>
  <si>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</si>
  <si>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</si>
  <si>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</si>
  <si>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</si>
  <si>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</si>
  <si>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</si>
  <si>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</si>
  <si>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</si>
  <si>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</si>
  <si>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</si>
  <si>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</si>
  <si>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</si>
  <si>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</si>
  <si>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</si>
  <si>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</si>
  <si>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</si>
  <si>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</si>
  <si>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</si>
  <si>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</si>
  <si>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</si>
  <si>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</si>
  <si>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</si>
  <si>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</si>
  <si>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</si>
  <si>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</si>
  <si>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</si>
  <si>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</si>
  <si>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</si>
  <si>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</si>
  <si>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</si>
  <si>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</si>
  <si>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</si>
  <si>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</si>
  <si>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</si>
  <si>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</si>
  <si>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</si>
  <si>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</si>
  <si>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>LONGANIZAS-POLLO-CHORIZO</t>
  </si>
  <si>
    <t>MAIZ-POLLO-LONGANIZAS</t>
  </si>
  <si>
    <t>QUESOS-LONGANIZAS-PAPA-POLLO</t>
  </si>
  <si>
    <t>QUESO --POLLO</t>
  </si>
  <si>
    <t>NOMINA 37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</si>
  <si>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</si>
  <si>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</si>
  <si>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</si>
  <si>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</si>
  <si>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</si>
  <si>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NOMINA 38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</si>
  <si>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</si>
  <si>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</si>
  <si>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</si>
  <si>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</si>
  <si>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</si>
  <si>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</si>
  <si>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</si>
  <si>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LONGANIZAS-´POLLO</t>
  </si>
  <si>
    <t>RES  F-212 Truck 4-Sept-2020</t>
  </si>
  <si>
    <t>SEPTIEMBRE</t>
  </si>
  <si>
    <t>RES F-214   Truck 4-Sept-2020</t>
  </si>
  <si>
    <t>RES F-216  Truck  8-Sept-2020</t>
  </si>
  <si>
    <t>RES F-220  Truck  10-Sept-2020</t>
  </si>
  <si>
    <t>RES  F???</t>
  </si>
  <si>
    <t>Material Limpieza</t>
  </si>
  <si>
    <t xml:space="preserve">RES  Fact 8  M H </t>
  </si>
  <si>
    <t>BOLSA CANASTA</t>
  </si>
  <si>
    <t>RES Fact 13  MH</t>
  </si>
  <si>
    <t>RES  F-016  M H</t>
  </si>
  <si>
    <t>NO DEDUCIBLE CORTES FINOS+ Amazon</t>
  </si>
  <si>
    <t>RES Fact 12 M H</t>
  </si>
  <si>
    <t>RES  F-18</t>
  </si>
  <si>
    <t>CAMARA DE COMER</t>
  </si>
  <si>
    <t xml:space="preserve">RES  F-21  M H </t>
  </si>
  <si>
    <t xml:space="preserve">RES  F-27  M H </t>
  </si>
  <si>
    <t>EQUIPO</t>
  </si>
  <si>
    <t>Manto BASCULAS</t>
  </si>
  <si>
    <t>IMSS + 3% S/nomina</t>
  </si>
  <si>
    <t>BATERIA MOTO</t>
  </si>
  <si>
    <t>PERDIDA</t>
  </si>
  <si>
    <t xml:space="preserve">SALDO A FAVOR </t>
  </si>
  <si>
    <t>A-3134</t>
  </si>
  <si>
    <t>A-3284</t>
  </si>
  <si>
    <t>A-3330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</si>
  <si>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</si>
  <si>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</si>
  <si>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</si>
  <si>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</si>
  <si>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</si>
  <si>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</si>
  <si>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</si>
  <si>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</si>
  <si>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</si>
  <si>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</si>
  <si>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</si>
  <si>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</si>
  <si>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</si>
  <si>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</si>
  <si>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</si>
  <si>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A-4829</t>
  </si>
  <si>
    <t>A-4987</t>
  </si>
  <si>
    <t>A-5153</t>
  </si>
  <si>
    <t>A-5170</t>
  </si>
  <si>
    <t>A-5405</t>
  </si>
  <si>
    <t>A-5609</t>
  </si>
  <si>
    <t>A-5653</t>
  </si>
  <si>
    <t>A-5730</t>
  </si>
  <si>
    <t>A-5827</t>
  </si>
  <si>
    <t>A-5899</t>
  </si>
  <si>
    <t>A-5927</t>
  </si>
  <si>
    <t>A-6162</t>
  </si>
  <si>
    <t>A-6219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</si>
</sst>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CC"/>
        <bgColor indexed="64"/>
      </patternFill>
    </fill>
  </fills>
  <borders count="8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5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  <xf numFmtId="165" fontId="17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37" fillId="0" borderId="0" xfId="1" applyFont="1" applyFill="1" applyBorder="1" applyAlignment="1">
      <alignment horizontal="left"/>
    </xf>
    <xf numFmtId="44" fontId="18" fillId="3" borderId="17" xfId="1" applyFont="1" applyFill="1" applyBorder="1"/>
    <xf numFmtId="44" fontId="18" fillId="0" borderId="24" xfId="1" applyFont="1" applyFill="1" applyBorder="1" applyAlignment="1">
      <alignment horizontal="right"/>
    </xf>
    <xf numFmtId="165" fontId="17" fillId="0" borderId="15" xfId="1" applyNumberFormat="1" applyFont="1" applyFill="1" applyBorder="1" applyAlignment="1">
      <alignment horizontal="left"/>
    </xf>
    <xf numFmtId="166" fontId="9" fillId="0" borderId="67" xfId="0" applyNumberFormat="1" applyFont="1" applyBorder="1"/>
    <xf numFmtId="166" fontId="44" fillId="0" borderId="67" xfId="0" applyNumberFormat="1" applyFont="1" applyBorder="1"/>
    <xf numFmtId="0" fontId="9" fillId="0" borderId="20" xfId="0" applyFont="1" applyBorder="1" applyAlignment="1">
      <alignment horizontal="left"/>
    </xf>
    <xf numFmtId="166" fontId="9" fillId="0" borderId="74" xfId="0" applyNumberFormat="1" applyFont="1" applyBorder="1"/>
    <xf numFmtId="44" fontId="2" fillId="0" borderId="55" xfId="1" applyFont="1" applyFill="1" applyBorder="1"/>
    <xf numFmtId="44" fontId="34" fillId="3" borderId="49" xfId="1" applyFont="1" applyFill="1" applyBorder="1"/>
    <xf numFmtId="44" fontId="2" fillId="0" borderId="20" xfId="1" applyFont="1" applyFill="1" applyBorder="1" applyAlignment="1">
      <alignment horizontal="left" vertical="top"/>
    </xf>
    <xf numFmtId="16" fontId="2" fillId="0" borderId="31" xfId="0" applyNumberFormat="1" applyFont="1" applyBorder="1" applyAlignment="1">
      <alignment horizontal="left"/>
    </xf>
    <xf numFmtId="0" fontId="8" fillId="0" borderId="31" xfId="0" applyFont="1" applyBorder="1" applyAlignment="1">
      <alignment wrapText="1"/>
    </xf>
    <xf numFmtId="166" fontId="2" fillId="0" borderId="85" xfId="0" applyNumberFormat="1" applyFont="1" applyBorder="1" applyAlignment="1">
      <alignment wrapText="1"/>
    </xf>
    <xf numFmtId="166" fontId="2" fillId="0" borderId="20" xfId="0" applyNumberFormat="1" applyFont="1" applyBorder="1" applyAlignment="1">
      <alignment wrapText="1"/>
    </xf>
    <xf numFmtId="166" fontId="2" fillId="0" borderId="20" xfId="0" applyNumberFormat="1" applyFont="1" applyBorder="1"/>
    <xf numFmtId="165" fontId="8" fillId="0" borderId="20" xfId="0" applyNumberFormat="1" applyFont="1" applyBorder="1"/>
    <xf numFmtId="166" fontId="9" fillId="3" borderId="67" xfId="0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44" fontId="2" fillId="0" borderId="86" xfId="1" applyFont="1" applyFill="1" applyBorder="1"/>
    <xf numFmtId="166" fontId="9" fillId="0" borderId="0" xfId="0" applyNumberFormat="1" applyFont="1" applyAlignment="1">
      <alignment horizontal="left"/>
    </xf>
    <xf numFmtId="15" fontId="2" fillId="0" borderId="87" xfId="0" applyNumberFormat="1" applyFont="1" applyBorder="1"/>
    <xf numFmtId="44" fontId="34" fillId="0" borderId="49" xfId="1" applyFont="1" applyFill="1" applyBorder="1"/>
    <xf numFmtId="44" fontId="45" fillId="0" borderId="49" xfId="1" applyFont="1" applyFill="1" applyBorder="1"/>
    <xf numFmtId="0" fontId="12" fillId="0" borderId="0" xfId="0" applyFont="1"/>
    <xf numFmtId="164" fontId="46" fillId="2" borderId="20" xfId="0" applyNumberFormat="1" applyFont="1" applyFill="1" applyBorder="1" applyAlignment="1">
      <alignment horizontal="center"/>
    </xf>
    <xf numFmtId="44" fontId="5" fillId="2" borderId="20" xfId="1" applyFont="1" applyFill="1" applyBorder="1"/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43" fillId="10" borderId="47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1" fontId="47" fillId="2" borderId="31" xfId="0" applyNumberFormat="1" applyFont="1" applyFill="1" applyBorder="1" applyAlignment="1">
      <alignment horizontal="center" wrapText="1"/>
    </xf>
    <xf numFmtId="1" fontId="47" fillId="2" borderId="25" xfId="0" applyNumberFormat="1" applyFont="1" applyFill="1" applyBorder="1" applyAlignment="1">
      <alignment horizontal="center" wrapText="1"/>
    </xf>
    <xf numFmtId="0" fontId="16" fillId="0" borderId="31" xfId="0" applyFont="1" applyBorder="1" applyAlignment="1">
      <alignment horizontal="center" wrapText="1"/>
    </xf>
    <xf numFmtId="44" fontId="8" fillId="17" borderId="20" xfId="1" applyFont="1" applyFill="1" applyBorder="1"/>
    <xf numFmtId="0" fontId="18" fillId="17" borderId="20" xfId="0" applyFont="1" applyFill="1" applyBorder="1" applyAlignment="1">
      <alignment horizontal="left"/>
    </xf>
    <xf numFmtId="164" fontId="2" fillId="0" borderId="65" xfId="0" applyNumberFormat="1" applyFont="1" applyBorder="1" applyAlignment="1">
      <alignment horizontal="right"/>
    </xf>
    <xf numFmtId="166" fontId="18" fillId="0" borderId="67" xfId="0" applyNumberFormat="1" applyFont="1" applyBorder="1" applyAlignment="1">
      <alignment horizontal="left"/>
    </xf>
    <xf numFmtId="0" fontId="49" fillId="17" borderId="31" xfId="0" applyFont="1" applyFill="1" applyBorder="1" applyAlignment="1">
      <alignment horizontal="center" wrapText="1"/>
    </xf>
    <xf numFmtId="0" fontId="49" fillId="17" borderId="25" xfId="0" applyFont="1" applyFill="1" applyBorder="1" applyAlignment="1">
      <alignment horizontal="center" wrapText="1"/>
    </xf>
    <xf numFmtId="166" fontId="18" fillId="0" borderId="0" xfId="0" applyNumberFormat="1" applyFont="1" applyAlignment="1">
      <alignment horizontal="left"/>
    </xf>
    <xf numFmtId="0" fontId="50" fillId="0" borderId="2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44" xfId="0" applyFont="1" applyBorder="1" applyAlignment="1">
      <alignment horizontal="center"/>
    </xf>
    <xf numFmtId="44" fontId="51" fillId="0" borderId="49" xfId="1" applyFont="1" applyBorder="1"/>
    <xf numFmtId="44" fontId="52" fillId="0" borderId="49" xfId="1" applyFont="1" applyFill="1" applyBorder="1"/>
    <xf numFmtId="44" fontId="5" fillId="18" borderId="7" xfId="1" applyFont="1" applyFill="1" applyBorder="1" applyAlignment="1">
      <alignment horizontal="center"/>
    </xf>
    <xf numFmtId="44" fontId="5" fillId="18" borderId="48" xfId="1" applyFont="1" applyFill="1" applyBorder="1" applyAlignment="1">
      <alignment horizontal="center"/>
    </xf>
    <xf numFmtId="166" fontId="5" fillId="18" borderId="48" xfId="1" applyNumberFormat="1" applyFont="1" applyFill="1" applyBorder="1" applyAlignment="1">
      <alignment horizontal="center"/>
    </xf>
    <xf numFmtId="166" fontId="5" fillId="18" borderId="8" xfId="1" applyNumberFormat="1" applyFont="1" applyFill="1" applyBorder="1" applyAlignment="1">
      <alignment horizontal="center"/>
    </xf>
    <xf numFmtId="165" fontId="17" fillId="19" borderId="20" xfId="1" applyNumberFormat="1" applyFont="1" applyFill="1" applyBorder="1" applyAlignment="1">
      <alignment horizontal="left"/>
    </xf>
    <xf numFmtId="0" fontId="2" fillId="19" borderId="38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CC"/>
      <color rgb="FFB2B2B2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6031B4C-D476-48C2-8528-08F7C4AED3F9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682A2F8-FED5-4201-AECF-CE33AE6305A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F509F11-A34F-44CA-9D6D-89A8617F29B0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62ECF95-E2E0-480A-AD11-A80BC964B18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7E194D-D17C-451F-A7AC-FFDA98D42543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7FFAFD6-65E7-4A5B-B2D9-F34DAF4EFC1E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0560558-B690-420B-8341-55711952CA65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E6C964-92F6-4E31-9078-531262AE3ABF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E32EF2-BC36-4C94-BBD5-1DCA535E537A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F60AB08-6592-4128-9278-300A193215C1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CF68218-882A-46A5-ACF7-E71A0B76E65E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461D016-119D-45C3-A352-93BF4031A247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0C15906-0491-45F9-803E-5CC21C9A80A4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A0B98E0-30EA-4092-8ED1-4DF676268ED5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7707474-0299-47E6-9BC5-8C9ED1E71F76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FAC6FC4-B03E-4284-8504-1D626B16C988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A40EDB-B852-4CDD-BABA-4999737C6877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1C52CC-C070-47EE-81A4-F46576561078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52</xdr:row>
      <xdr:rowOff>19050</xdr:rowOff>
    </xdr:from>
    <xdr:to>
      <xdr:col>6</xdr:col>
      <xdr:colOff>295275</xdr:colOff>
      <xdr:row>52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E9992B-817E-4226-AB5B-39B55C66A6EB}"/>
            </a:ext>
          </a:extLst>
        </xdr:cNvPr>
        <xdr:cNvCxnSpPr/>
      </xdr:nvCxnSpPr>
      <xdr:spPr>
        <a:xfrm>
          <a:off x="5124450" y="109918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A671594-2966-41CF-AF5A-84AFCD206269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51</xdr:row>
      <xdr:rowOff>123825</xdr:rowOff>
    </xdr:from>
    <xdr:to>
      <xdr:col>7</xdr:col>
      <xdr:colOff>0</xdr:colOff>
      <xdr:row>52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5EFF6D9-582C-417F-976B-8B25307376D7}"/>
            </a:ext>
          </a:extLst>
        </xdr:cNvPr>
        <xdr:cNvCxnSpPr/>
      </xdr:nvCxnSpPr>
      <xdr:spPr>
        <a:xfrm>
          <a:off x="5019675" y="108870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5B205E8-B9E5-4C50-B8DD-90D8188D9230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51</xdr:row>
      <xdr:rowOff>104775</xdr:rowOff>
    </xdr:from>
    <xdr:to>
      <xdr:col>5</xdr:col>
      <xdr:colOff>85725</xdr:colOff>
      <xdr:row>53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B35E90-4A2A-4962-BBA3-50B125F3CAE6}"/>
            </a:ext>
          </a:extLst>
        </xdr:cNvPr>
        <xdr:cNvCxnSpPr/>
      </xdr:nvCxnSpPr>
      <xdr:spPr>
        <a:xfrm>
          <a:off x="2181225" y="108680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52</xdr:row>
      <xdr:rowOff>47626</xdr:rowOff>
    </xdr:from>
    <xdr:to>
      <xdr:col>13</xdr:col>
      <xdr:colOff>180974</xdr:colOff>
      <xdr:row>52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7AC65D6-250D-4AF1-8FAF-1D712DA20247}"/>
            </a:ext>
          </a:extLst>
        </xdr:cNvPr>
        <xdr:cNvSpPr/>
      </xdr:nvSpPr>
      <xdr:spPr>
        <a:xfrm rot="5400000">
          <a:off x="10944223" y="108299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51</xdr:row>
      <xdr:rowOff>200023</xdr:rowOff>
    </xdr:from>
    <xdr:to>
      <xdr:col>11</xdr:col>
      <xdr:colOff>133352</xdr:colOff>
      <xdr:row>52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04FF5E7-AE9C-414E-89FB-B95ED086B73D}"/>
            </a:ext>
          </a:extLst>
        </xdr:cNvPr>
        <xdr:cNvSpPr/>
      </xdr:nvSpPr>
      <xdr:spPr>
        <a:xfrm rot="16200000">
          <a:off x="7772401" y="99059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F2FCABA-05FC-4789-8438-606579AD52F9}"/>
            </a:ext>
          </a:extLst>
        </xdr:cNvPr>
        <xdr:cNvSpPr/>
      </xdr:nvSpPr>
      <xdr:spPr>
        <a:xfrm rot="18916712">
          <a:off x="9686779" y="120795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55</xdr:row>
      <xdr:rowOff>85725</xdr:rowOff>
    </xdr:from>
    <xdr:to>
      <xdr:col>7</xdr:col>
      <xdr:colOff>695325</xdr:colOff>
      <xdr:row>59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B76324C-0A07-48FC-AF9D-245740CF8B3A}"/>
            </a:ext>
          </a:extLst>
        </xdr:cNvPr>
        <xdr:cNvCxnSpPr/>
      </xdr:nvCxnSpPr>
      <xdr:spPr>
        <a:xfrm flipV="1">
          <a:off x="5029200" y="117252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371" t="s">
        <v>69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372" t="s">
        <v>2</v>
      </c>
      <c r="C3" s="373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374" t="s">
        <v>6</v>
      </c>
      <c r="F4" s="375"/>
      <c r="H4" s="376" t="s">
        <v>7</v>
      </c>
      <c r="I4" s="377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378">
        <f>N44+M44</f>
        <v>2693282.98</v>
      </c>
      <c r="N46" s="379"/>
      <c r="O46" s="182"/>
    </row>
    <row r="47" spans="1:15" ht="15.75" x14ac:dyDescent="0.25">
      <c r="A47" s="65"/>
      <c r="B47" s="122"/>
      <c r="C47" s="4"/>
      <c r="H47" s="380" t="s">
        <v>52</v>
      </c>
      <c r="I47" s="381"/>
      <c r="J47" s="123"/>
      <c r="K47" s="382">
        <f>I45+L45</f>
        <v>217774.8</v>
      </c>
      <c r="L47" s="383"/>
    </row>
    <row r="48" spans="1:15" ht="15.75" x14ac:dyDescent="0.25">
      <c r="D48" s="385" t="s">
        <v>53</v>
      </c>
      <c r="E48" s="385"/>
      <c r="F48" s="124">
        <f>F45-K47-C45</f>
        <v>2463934.14</v>
      </c>
      <c r="I48" s="125"/>
      <c r="J48" s="125"/>
    </row>
    <row r="49" spans="2:15" ht="18.75" x14ac:dyDescent="0.3">
      <c r="D49" s="386" t="s">
        <v>54</v>
      </c>
      <c r="E49" s="386"/>
      <c r="F49" s="126">
        <v>-2518468.4500000002</v>
      </c>
      <c r="I49" s="387" t="s">
        <v>55</v>
      </c>
      <c r="J49" s="388"/>
      <c r="K49" s="389">
        <f>F54</f>
        <v>333404.95999999996</v>
      </c>
      <c r="L49" s="390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391">
        <f>-C4</f>
        <v>-273391.58</v>
      </c>
      <c r="L51" s="392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393" t="s">
        <v>60</v>
      </c>
      <c r="E53" s="394"/>
      <c r="F53" s="138">
        <v>355209.27</v>
      </c>
      <c r="I53" s="395" t="s">
        <v>61</v>
      </c>
      <c r="J53" s="396"/>
      <c r="K53" s="397">
        <f>K49+K51</f>
        <v>60013.379999999946</v>
      </c>
      <c r="L53" s="398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384"/>
      <c r="E56" s="384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43" workbookViewId="0">
      <selection activeCell="K57" sqref="K5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</cols>
  <sheetData>
    <row r="1" spans="1:14" ht="23.25" x14ac:dyDescent="0.35">
      <c r="C1" s="371" t="s">
        <v>248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4" ht="15.75" x14ac:dyDescent="0.25">
      <c r="C2" s="5"/>
      <c r="H2" s="284" t="s">
        <v>1</v>
      </c>
      <c r="I2" s="3"/>
      <c r="J2" s="243"/>
      <c r="M2" s="3"/>
      <c r="N2" s="56"/>
    </row>
    <row r="3" spans="1:14" ht="21.75" thickBot="1" x14ac:dyDescent="0.35">
      <c r="B3" s="372" t="s">
        <v>2</v>
      </c>
      <c r="C3" s="373"/>
      <c r="D3" s="12"/>
      <c r="E3" s="285"/>
      <c r="F3" s="285"/>
      <c r="H3" s="401" t="s">
        <v>135</v>
      </c>
      <c r="I3" s="401"/>
      <c r="K3" s="185" t="s">
        <v>3</v>
      </c>
      <c r="L3" s="187" t="s">
        <v>136</v>
      </c>
      <c r="M3" s="187"/>
    </row>
    <row r="4" spans="1:14" ht="20.25" thickTop="1" thickBot="1" x14ac:dyDescent="0.35">
      <c r="A4" s="16" t="s">
        <v>5</v>
      </c>
      <c r="B4" s="17"/>
      <c r="C4" s="245">
        <v>258902.98</v>
      </c>
      <c r="D4" s="246">
        <v>43985</v>
      </c>
      <c r="E4" s="374" t="s">
        <v>6</v>
      </c>
      <c r="F4" s="375"/>
      <c r="H4" s="376" t="s">
        <v>7</v>
      </c>
      <c r="I4" s="377"/>
      <c r="J4" s="247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5" thickBot="1" x14ac:dyDescent="0.3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.75" thickBot="1" x14ac:dyDescent="0.3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286" t="s">
        <v>15</v>
      </c>
      <c r="L7" s="45">
        <v>27661</v>
      </c>
      <c r="M7" s="31">
        <v>76979</v>
      </c>
      <c r="N7" s="32">
        <v>2131</v>
      </c>
    </row>
    <row r="8" spans="1:14" ht="15.75" thickBot="1" x14ac:dyDescent="0.3">
      <c r="A8" s="23"/>
      <c r="B8" s="248">
        <v>43989</v>
      </c>
      <c r="C8" s="287">
        <v>2981.7</v>
      </c>
      <c r="D8" s="255" t="s">
        <v>72</v>
      </c>
      <c r="E8" s="288">
        <v>43989</v>
      </c>
      <c r="F8" s="289">
        <v>163567</v>
      </c>
      <c r="H8" s="29">
        <v>43989</v>
      </c>
      <c r="I8" s="290">
        <f>14990+1800+990+120+38</f>
        <v>17938</v>
      </c>
      <c r="J8" s="291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.75" thickBot="1" x14ac:dyDescent="0.3">
      <c r="A9" s="23"/>
      <c r="B9" s="248">
        <v>43990</v>
      </c>
      <c r="C9" s="292">
        <v>0</v>
      </c>
      <c r="D9" s="257"/>
      <c r="E9" s="293">
        <v>43990</v>
      </c>
      <c r="F9" s="294">
        <v>0</v>
      </c>
      <c r="H9" s="29">
        <v>43990</v>
      </c>
      <c r="I9" s="295">
        <v>0</v>
      </c>
      <c r="J9" s="296" t="s">
        <v>252</v>
      </c>
      <c r="K9" s="297"/>
      <c r="L9" s="41">
        <v>0</v>
      </c>
      <c r="M9" s="298">
        <v>0</v>
      </c>
      <c r="N9" s="299">
        <v>0</v>
      </c>
    </row>
    <row r="10" spans="1:14" ht="15.75" thickBot="1" x14ac:dyDescent="0.3">
      <c r="A10" s="23"/>
      <c r="B10" s="248">
        <v>43991</v>
      </c>
      <c r="C10" s="292">
        <v>0</v>
      </c>
      <c r="D10" s="253"/>
      <c r="E10" s="293">
        <v>43991</v>
      </c>
      <c r="F10" s="294">
        <v>0</v>
      </c>
      <c r="H10" s="29">
        <v>43991</v>
      </c>
      <c r="I10" s="295">
        <v>0</v>
      </c>
      <c r="J10" s="296" t="s">
        <v>252</v>
      </c>
      <c r="K10" s="300"/>
      <c r="L10" s="58"/>
      <c r="M10" s="298">
        <v>0</v>
      </c>
      <c r="N10" s="299">
        <v>0</v>
      </c>
    </row>
    <row r="11" spans="1:14" ht="15.75" thickBot="1" x14ac:dyDescent="0.3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.75" thickBot="1" x14ac:dyDescent="0.3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.75" thickBot="1" x14ac:dyDescent="0.3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.75" thickBot="1" x14ac:dyDescent="0.3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.75" thickBot="1" x14ac:dyDescent="0.3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.75" thickBot="1" x14ac:dyDescent="0.3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.75" thickBot="1" x14ac:dyDescent="0.3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.75" thickBot="1" x14ac:dyDescent="0.3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.75" thickBot="1" x14ac:dyDescent="0.3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.75" thickBot="1" x14ac:dyDescent="0.3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5" thickBot="1" x14ac:dyDescent="0.3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.75" thickBot="1" x14ac:dyDescent="0.3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.75" thickBot="1" x14ac:dyDescent="0.3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.75" thickBot="1" x14ac:dyDescent="0.3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.75" thickBot="1" x14ac:dyDescent="0.3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.75" thickBot="1" x14ac:dyDescent="0.3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.75" thickBot="1" x14ac:dyDescent="0.3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.75" thickBot="1" x14ac:dyDescent="0.3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01" t="s">
        <v>274</v>
      </c>
      <c r="L28" s="178">
        <v>15196</v>
      </c>
      <c r="M28" s="31">
        <v>97570</v>
      </c>
      <c r="N28" s="32">
        <v>3419</v>
      </c>
    </row>
    <row r="29" spans="1:14" ht="15.75" thickBot="1" x14ac:dyDescent="0.3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.75" thickBot="1" x14ac:dyDescent="0.3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.75" thickBot="1" x14ac:dyDescent="0.3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.75" thickBot="1" x14ac:dyDescent="0.3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02" t="s">
        <v>281</v>
      </c>
      <c r="L32" s="178">
        <v>1148.0999999999999</v>
      </c>
      <c r="M32" s="31">
        <v>58984</v>
      </c>
      <c r="N32" s="32">
        <v>5757</v>
      </c>
    </row>
    <row r="33" spans="1:14" ht="16.5" thickBot="1" x14ac:dyDescent="0.3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03" t="s">
        <v>282</v>
      </c>
      <c r="L33" s="178">
        <v>1508</v>
      </c>
      <c r="M33" s="31">
        <v>67373</v>
      </c>
      <c r="N33" s="32">
        <v>3906</v>
      </c>
    </row>
    <row r="34" spans="1:14" ht="15.75" thickBot="1" x14ac:dyDescent="0.3">
      <c r="A34" s="23"/>
      <c r="B34" s="248">
        <v>44015</v>
      </c>
      <c r="C34" s="262">
        <v>5579</v>
      </c>
      <c r="D34" s="304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.75" thickBot="1" x14ac:dyDescent="0.3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.75" thickBot="1" x14ac:dyDescent="0.3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.75" thickBot="1" x14ac:dyDescent="0.3">
      <c r="A37" s="23"/>
      <c r="B37" s="248">
        <v>44018</v>
      </c>
      <c r="C37" s="262">
        <v>3220</v>
      </c>
      <c r="D37" s="305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.75" thickBot="1" x14ac:dyDescent="0.3">
      <c r="A38" s="23"/>
      <c r="B38" s="248">
        <v>44019</v>
      </c>
      <c r="C38" s="306">
        <v>3535</v>
      </c>
      <c r="D38" s="305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.75" thickBot="1" x14ac:dyDescent="0.3">
      <c r="A39" s="23"/>
      <c r="B39" s="248">
        <v>44020</v>
      </c>
      <c r="C39" s="306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07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.75" thickBot="1" x14ac:dyDescent="0.3">
      <c r="A40" s="23"/>
      <c r="B40" s="248">
        <v>44021</v>
      </c>
      <c r="C40" s="306">
        <v>2880</v>
      </c>
      <c r="D40" s="46" t="s">
        <v>293</v>
      </c>
      <c r="E40" s="27">
        <v>44021</v>
      </c>
      <c r="F40" s="97">
        <v>60427</v>
      </c>
      <c r="G40" s="308"/>
      <c r="H40" s="90">
        <v>44021</v>
      </c>
      <c r="I40" s="307">
        <f>35767</f>
        <v>35767</v>
      </c>
      <c r="J40" s="309" t="s">
        <v>294</v>
      </c>
      <c r="K40" s="109"/>
      <c r="L40" s="235"/>
      <c r="M40" s="31">
        <v>55412</v>
      </c>
      <c r="N40" s="32">
        <v>2135</v>
      </c>
    </row>
    <row r="41" spans="1:14" ht="15.75" thickBot="1" x14ac:dyDescent="0.3">
      <c r="A41" s="102"/>
      <c r="B41" s="248">
        <v>44022</v>
      </c>
      <c r="C41" s="310">
        <v>9694</v>
      </c>
      <c r="D41" s="311" t="s">
        <v>295</v>
      </c>
      <c r="E41" s="171">
        <v>44022</v>
      </c>
      <c r="F41" s="312">
        <v>121105</v>
      </c>
      <c r="G41" s="313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.75" thickBot="1" x14ac:dyDescent="0.3">
      <c r="A42" s="102"/>
      <c r="B42" s="248">
        <v>44023</v>
      </c>
      <c r="C42" s="310">
        <v>2148</v>
      </c>
      <c r="D42" s="46" t="s">
        <v>12</v>
      </c>
      <c r="E42" s="314">
        <v>44023</v>
      </c>
      <c r="F42" s="104">
        <v>124490</v>
      </c>
      <c r="G42" s="313"/>
      <c r="H42" s="90">
        <v>44023</v>
      </c>
      <c r="I42" s="104">
        <v>238</v>
      </c>
      <c r="J42" s="315" t="s">
        <v>296</v>
      </c>
      <c r="K42" s="316" t="s">
        <v>297</v>
      </c>
      <c r="L42" s="66">
        <v>4792</v>
      </c>
      <c r="M42" s="97">
        <v>108611</v>
      </c>
      <c r="N42" s="97">
        <v>5657</v>
      </c>
    </row>
    <row r="43" spans="1:14" ht="15.75" thickBot="1" x14ac:dyDescent="0.3">
      <c r="A43" s="102"/>
      <c r="B43" s="248">
        <v>44024</v>
      </c>
      <c r="C43" s="310">
        <v>3042</v>
      </c>
      <c r="D43" s="46" t="s">
        <v>298</v>
      </c>
      <c r="E43" s="27">
        <v>44024</v>
      </c>
      <c r="F43" s="104">
        <v>68031</v>
      </c>
      <c r="G43" s="313"/>
      <c r="H43" s="90">
        <v>44024</v>
      </c>
      <c r="I43" s="104">
        <v>0</v>
      </c>
      <c r="J43" s="85"/>
      <c r="K43" s="316"/>
      <c r="L43" s="66"/>
      <c r="M43" s="97">
        <v>63676</v>
      </c>
      <c r="N43" s="97">
        <v>1313</v>
      </c>
    </row>
    <row r="44" spans="1:14" ht="15.75" thickBot="1" x14ac:dyDescent="0.3">
      <c r="A44" s="102"/>
      <c r="B44" s="248">
        <v>44025</v>
      </c>
      <c r="C44" s="317">
        <v>6560.96</v>
      </c>
      <c r="D44" s="46" t="s">
        <v>299</v>
      </c>
      <c r="E44" s="27">
        <v>44025</v>
      </c>
      <c r="F44" s="104">
        <v>88944</v>
      </c>
      <c r="G44" s="313"/>
      <c r="H44" s="90">
        <v>44025</v>
      </c>
      <c r="I44" s="104">
        <v>0</v>
      </c>
      <c r="J44" s="85"/>
      <c r="K44" s="316"/>
      <c r="L44" s="66"/>
      <c r="M44" s="97">
        <v>78406</v>
      </c>
      <c r="N44" s="97">
        <v>3977</v>
      </c>
    </row>
    <row r="45" spans="1:14" ht="15.75" thickBot="1" x14ac:dyDescent="0.3">
      <c r="A45" s="102"/>
      <c r="B45" s="318">
        <v>44026</v>
      </c>
      <c r="C45" s="319">
        <v>4450</v>
      </c>
      <c r="D45" s="46" t="s">
        <v>300</v>
      </c>
      <c r="E45" s="27">
        <v>44026</v>
      </c>
      <c r="F45" s="104">
        <v>83382</v>
      </c>
      <c r="G45" s="313"/>
      <c r="H45" s="90">
        <v>44026</v>
      </c>
      <c r="I45" s="104">
        <v>39</v>
      </c>
      <c r="J45" s="320"/>
      <c r="K45" s="316"/>
      <c r="L45" s="66"/>
      <c r="M45" s="97">
        <v>77874</v>
      </c>
      <c r="N45" s="97">
        <v>1019</v>
      </c>
    </row>
    <row r="46" spans="1:14" x14ac:dyDescent="0.25">
      <c r="A46" s="102"/>
      <c r="B46" s="321"/>
      <c r="C46" s="319"/>
      <c r="D46" s="46"/>
      <c r="E46" s="322"/>
      <c r="F46" s="119"/>
      <c r="H46" s="90"/>
      <c r="I46" s="119"/>
      <c r="J46" s="323"/>
      <c r="K46" s="316"/>
      <c r="L46" s="66"/>
      <c r="M46" s="97">
        <v>0</v>
      </c>
      <c r="N46" s="97">
        <v>0</v>
      </c>
    </row>
    <row r="47" spans="1:14" x14ac:dyDescent="0.25">
      <c r="A47" s="102"/>
      <c r="B47" s="248">
        <v>43986</v>
      </c>
      <c r="C47" s="319">
        <v>20490.72</v>
      </c>
      <c r="D47" s="46" t="s">
        <v>301</v>
      </c>
      <c r="E47" s="90"/>
      <c r="F47" s="119"/>
      <c r="H47" s="90"/>
      <c r="I47" s="119"/>
      <c r="J47" s="323"/>
      <c r="K47" s="316"/>
      <c r="L47" s="66"/>
      <c r="M47" s="97">
        <v>0</v>
      </c>
      <c r="N47" s="97">
        <v>0</v>
      </c>
    </row>
    <row r="48" spans="1:14" x14ac:dyDescent="0.25">
      <c r="A48" s="102"/>
      <c r="B48" s="248">
        <v>43988</v>
      </c>
      <c r="C48" s="319">
        <v>17866.36</v>
      </c>
      <c r="D48" s="46" t="s">
        <v>301</v>
      </c>
      <c r="E48" s="90"/>
      <c r="F48" s="119"/>
      <c r="H48" s="90"/>
      <c r="I48" s="119"/>
      <c r="J48" s="323"/>
      <c r="K48" s="316"/>
      <c r="L48" s="66"/>
      <c r="M48" s="97">
        <v>0</v>
      </c>
      <c r="N48" s="97">
        <v>0</v>
      </c>
    </row>
    <row r="49" spans="1:14" x14ac:dyDescent="0.25">
      <c r="A49" s="102"/>
      <c r="B49" s="248">
        <v>43992</v>
      </c>
      <c r="C49" s="319">
        <v>13936.04</v>
      </c>
      <c r="D49" s="46" t="s">
        <v>301</v>
      </c>
      <c r="E49" s="90"/>
      <c r="F49" s="119"/>
      <c r="H49" s="90"/>
      <c r="I49" s="119"/>
      <c r="J49" s="323"/>
      <c r="K49" s="316"/>
      <c r="L49" s="66"/>
      <c r="M49" s="97">
        <v>0</v>
      </c>
      <c r="N49" s="97">
        <v>0</v>
      </c>
    </row>
    <row r="50" spans="1:14" x14ac:dyDescent="0.25">
      <c r="A50" s="102"/>
      <c r="B50" s="324">
        <v>43993</v>
      </c>
      <c r="C50" s="319">
        <v>25553.72</v>
      </c>
      <c r="D50" s="46" t="s">
        <v>301</v>
      </c>
      <c r="E50" s="90"/>
      <c r="F50" s="119"/>
      <c r="H50" s="90"/>
      <c r="I50" s="119"/>
      <c r="J50" s="323"/>
      <c r="K50" s="316"/>
      <c r="L50" s="66"/>
      <c r="M50" s="97">
        <v>0</v>
      </c>
      <c r="N50" s="97">
        <v>0</v>
      </c>
    </row>
    <row r="51" spans="1:14" x14ac:dyDescent="0.25">
      <c r="A51" s="102"/>
      <c r="B51" s="324">
        <v>43995</v>
      </c>
      <c r="C51" s="325">
        <v>5188.4799999999996</v>
      </c>
      <c r="D51" s="46" t="s">
        <v>302</v>
      </c>
      <c r="E51" s="90"/>
      <c r="F51" s="119"/>
      <c r="H51" s="90"/>
      <c r="I51" s="119"/>
      <c r="J51" s="323"/>
      <c r="K51" s="316"/>
      <c r="L51" s="66"/>
      <c r="M51" s="97">
        <v>0</v>
      </c>
      <c r="N51" s="97">
        <v>0</v>
      </c>
    </row>
    <row r="52" spans="1:14" x14ac:dyDescent="0.25">
      <c r="A52" s="102"/>
      <c r="B52" s="324">
        <v>43997</v>
      </c>
      <c r="C52" s="319">
        <v>15549.93</v>
      </c>
      <c r="D52" s="46" t="s">
        <v>301</v>
      </c>
      <c r="E52" s="90"/>
      <c r="F52" s="119"/>
      <c r="H52" s="90"/>
      <c r="I52" s="119"/>
      <c r="J52" s="323"/>
      <c r="K52" s="316"/>
      <c r="L52" s="66"/>
      <c r="M52" s="97">
        <v>0</v>
      </c>
      <c r="N52" s="97">
        <v>0</v>
      </c>
    </row>
    <row r="53" spans="1:14" x14ac:dyDescent="0.25">
      <c r="A53" s="102"/>
      <c r="B53" s="324">
        <v>43999</v>
      </c>
      <c r="C53" s="326">
        <v>30243.02</v>
      </c>
      <c r="D53" s="46" t="s">
        <v>303</v>
      </c>
      <c r="E53" s="90"/>
      <c r="F53" s="119"/>
      <c r="H53" s="90"/>
      <c r="I53" s="119"/>
      <c r="J53" s="323"/>
      <c r="K53" s="316"/>
      <c r="L53" s="66"/>
      <c r="M53" s="97">
        <v>0</v>
      </c>
      <c r="N53" s="97">
        <v>0</v>
      </c>
    </row>
    <row r="54" spans="1:14" x14ac:dyDescent="0.25">
      <c r="A54" s="102"/>
      <c r="B54" s="324">
        <v>44002</v>
      </c>
      <c r="C54" s="327">
        <v>15580.51</v>
      </c>
      <c r="D54" s="46" t="s">
        <v>41</v>
      </c>
      <c r="E54" s="90"/>
      <c r="F54" s="119"/>
      <c r="H54" s="90"/>
      <c r="I54" s="119"/>
      <c r="J54" s="323"/>
      <c r="K54" s="316"/>
      <c r="L54" s="66"/>
      <c r="M54" s="97">
        <v>0</v>
      </c>
      <c r="N54" s="97">
        <v>0</v>
      </c>
    </row>
    <row r="55" spans="1:14" x14ac:dyDescent="0.25">
      <c r="A55" s="102"/>
      <c r="B55" s="324">
        <v>44004</v>
      </c>
      <c r="C55" s="326">
        <v>16551.009999999998</v>
      </c>
      <c r="D55" s="46" t="s">
        <v>304</v>
      </c>
      <c r="E55" s="90"/>
      <c r="F55" s="119"/>
      <c r="H55" s="90"/>
      <c r="I55" s="119"/>
      <c r="J55" s="323"/>
      <c r="K55" s="316"/>
      <c r="L55" s="66"/>
      <c r="M55" s="97">
        <v>0</v>
      </c>
      <c r="N55" s="97">
        <v>0</v>
      </c>
    </row>
    <row r="56" spans="1:14" x14ac:dyDescent="0.25">
      <c r="A56" s="102"/>
      <c r="B56" s="324">
        <v>44006</v>
      </c>
      <c r="C56" s="326">
        <v>14103.63</v>
      </c>
      <c r="D56" s="46" t="s">
        <v>305</v>
      </c>
      <c r="E56" s="90"/>
      <c r="F56" s="119"/>
      <c r="H56" s="90"/>
      <c r="I56" s="119"/>
      <c r="J56" s="323"/>
      <c r="K56" s="316"/>
      <c r="L56" s="66"/>
      <c r="M56" s="97">
        <v>0</v>
      </c>
      <c r="N56" s="97">
        <v>0</v>
      </c>
    </row>
    <row r="57" spans="1:14" x14ac:dyDescent="0.25">
      <c r="A57" s="102"/>
      <c r="B57" s="324">
        <v>44011</v>
      </c>
      <c r="C57" s="326">
        <v>18181.38</v>
      </c>
      <c r="D57" s="46" t="s">
        <v>306</v>
      </c>
      <c r="E57" s="90"/>
      <c r="F57" s="119"/>
      <c r="H57" s="90"/>
      <c r="I57" s="119"/>
      <c r="J57" s="323"/>
      <c r="K57" s="316"/>
      <c r="L57" s="66"/>
      <c r="M57" s="97">
        <v>0</v>
      </c>
      <c r="N57" s="97">
        <v>0</v>
      </c>
    </row>
    <row r="58" spans="1:14" x14ac:dyDescent="0.25">
      <c r="A58" s="102"/>
      <c r="B58" s="324">
        <v>44015</v>
      </c>
      <c r="C58" s="326">
        <v>20548.68</v>
      </c>
      <c r="D58" s="46" t="s">
        <v>307</v>
      </c>
      <c r="E58" s="90"/>
      <c r="F58" s="119"/>
      <c r="H58" s="90"/>
      <c r="I58" s="119"/>
      <c r="J58" s="323"/>
      <c r="K58" s="316"/>
      <c r="L58" s="66"/>
      <c r="M58" s="97">
        <v>0</v>
      </c>
      <c r="N58" s="97">
        <v>0</v>
      </c>
    </row>
    <row r="59" spans="1:14" x14ac:dyDescent="0.25">
      <c r="A59" s="102"/>
      <c r="B59" s="324">
        <v>44019</v>
      </c>
      <c r="C59" s="327">
        <v>18086.080000000002</v>
      </c>
      <c r="D59" s="46" t="s">
        <v>41</v>
      </c>
      <c r="E59" s="90"/>
      <c r="F59" s="119"/>
      <c r="H59" s="90"/>
      <c r="I59" s="119"/>
      <c r="J59" s="323"/>
      <c r="K59" s="316"/>
      <c r="L59" s="66"/>
      <c r="M59" s="97">
        <v>0</v>
      </c>
      <c r="N59" s="97">
        <v>0</v>
      </c>
    </row>
    <row r="60" spans="1:14" x14ac:dyDescent="0.25">
      <c r="A60" s="102"/>
      <c r="B60" s="324">
        <v>44022</v>
      </c>
      <c r="C60" s="326">
        <v>20753.509999999998</v>
      </c>
      <c r="D60" s="46" t="s">
        <v>308</v>
      </c>
      <c r="E60" s="90"/>
      <c r="F60" s="119"/>
      <c r="H60" s="328"/>
      <c r="I60" s="91"/>
      <c r="J60" s="323"/>
      <c r="K60" s="316"/>
      <c r="L60" s="66"/>
      <c r="M60" s="97">
        <v>0</v>
      </c>
      <c r="N60" s="97">
        <v>0</v>
      </c>
    </row>
    <row r="61" spans="1:14" ht="17.25" x14ac:dyDescent="0.3">
      <c r="A61" s="102"/>
      <c r="B61" s="324">
        <v>44004</v>
      </c>
      <c r="C61" s="317">
        <v>25135.38</v>
      </c>
      <c r="D61" s="46" t="s">
        <v>309</v>
      </c>
      <c r="E61" s="90"/>
      <c r="F61" s="119"/>
      <c r="H61" s="328"/>
      <c r="I61" s="329"/>
      <c r="J61" s="323"/>
      <c r="K61" s="316"/>
      <c r="L61" s="66"/>
      <c r="M61" s="97">
        <v>0</v>
      </c>
      <c r="N61" s="97">
        <v>0</v>
      </c>
    </row>
    <row r="62" spans="1:14" ht="17.25" x14ac:dyDescent="0.3">
      <c r="A62" s="330"/>
      <c r="B62" s="324">
        <v>44006</v>
      </c>
      <c r="C62" s="317">
        <v>41675.78</v>
      </c>
      <c r="D62" s="46" t="s">
        <v>310</v>
      </c>
      <c r="E62" s="90"/>
      <c r="F62" s="119"/>
      <c r="H62" s="331"/>
      <c r="I62" s="329"/>
      <c r="J62" s="323"/>
      <c r="K62" s="316"/>
      <c r="L62" s="66"/>
      <c r="M62" s="332"/>
      <c r="N62" s="332"/>
    </row>
    <row r="63" spans="1:14" ht="17.25" x14ac:dyDescent="0.3">
      <c r="A63" s="102"/>
      <c r="B63" s="324">
        <v>44012</v>
      </c>
      <c r="C63" s="317">
        <v>50865.279999999999</v>
      </c>
      <c r="D63" s="46" t="s">
        <v>309</v>
      </c>
      <c r="E63" s="90"/>
      <c r="F63" s="119"/>
      <c r="H63" s="331"/>
      <c r="I63" s="333"/>
      <c r="J63" s="323"/>
      <c r="K63" s="316"/>
      <c r="L63" s="66"/>
      <c r="M63" s="332"/>
      <c r="N63" s="332"/>
    </row>
    <row r="64" spans="1:14" ht="17.25" x14ac:dyDescent="0.3">
      <c r="A64" s="102"/>
      <c r="B64" s="324"/>
      <c r="C64" s="317"/>
      <c r="D64" s="46"/>
      <c r="E64" s="90"/>
      <c r="F64" s="119"/>
      <c r="H64" s="331"/>
      <c r="I64" s="333"/>
      <c r="J64" s="323"/>
      <c r="K64" s="316"/>
      <c r="L64" s="66"/>
      <c r="M64" s="332"/>
      <c r="N64" s="332"/>
    </row>
    <row r="65" spans="1:14" ht="15.75" thickBot="1" x14ac:dyDescent="0.3">
      <c r="A65" s="102"/>
      <c r="B65" s="324"/>
      <c r="C65" s="334"/>
      <c r="D65" s="46"/>
      <c r="E65" s="90"/>
      <c r="F65" s="119"/>
      <c r="H65" s="90"/>
      <c r="I65" s="119"/>
      <c r="J65" s="323"/>
      <c r="K65" s="316"/>
      <c r="L65" s="66"/>
      <c r="M65" s="99">
        <v>0</v>
      </c>
      <c r="N65" s="99">
        <v>0</v>
      </c>
    </row>
    <row r="66" spans="1:14" ht="16.5" thickBot="1" x14ac:dyDescent="0.3">
      <c r="B66" s="335" t="s">
        <v>51</v>
      </c>
      <c r="C66" s="336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6.5" thickTop="1" thickBot="1" x14ac:dyDescent="0.3">
      <c r="C67" s="5" t="s">
        <v>10</v>
      </c>
    </row>
    <row r="68" spans="1:14" ht="19.5" thickBot="1" x14ac:dyDescent="0.3">
      <c r="A68" s="65"/>
      <c r="B68" s="122"/>
      <c r="C68" s="4"/>
      <c r="H68" s="380" t="s">
        <v>52</v>
      </c>
      <c r="I68" s="381"/>
      <c r="J68" s="266"/>
      <c r="K68" s="382">
        <f>I66+L66</f>
        <v>394506.05999999994</v>
      </c>
      <c r="L68" s="383"/>
      <c r="M68" s="378">
        <f>M66+N66</f>
        <v>2945507</v>
      </c>
      <c r="N68" s="379"/>
    </row>
    <row r="69" spans="1:14" ht="15.75" x14ac:dyDescent="0.25">
      <c r="D69" s="385" t="s">
        <v>53</v>
      </c>
      <c r="E69" s="385"/>
      <c r="F69" s="124">
        <f>F66-K68-C66</f>
        <v>2336130.15</v>
      </c>
      <c r="I69" s="125"/>
      <c r="J69" s="267"/>
    </row>
    <row r="70" spans="1:14" ht="18.75" x14ac:dyDescent="0.3">
      <c r="D70" s="386" t="s">
        <v>54</v>
      </c>
      <c r="E70" s="386"/>
      <c r="F70" s="126">
        <v>-2046393.89</v>
      </c>
      <c r="I70" s="387" t="s">
        <v>55</v>
      </c>
      <c r="J70" s="388"/>
      <c r="K70" s="389">
        <f>F75</f>
        <v>528592.64000000001</v>
      </c>
      <c r="L70" s="390"/>
    </row>
    <row r="71" spans="1:14" ht="19.5" thickBot="1" x14ac:dyDescent="0.35">
      <c r="D71" s="127"/>
      <c r="E71" s="128"/>
      <c r="F71" s="129">
        <v>0</v>
      </c>
      <c r="I71" s="130"/>
      <c r="J71" s="268"/>
      <c r="K71" s="131"/>
      <c r="L71" s="131"/>
    </row>
    <row r="72" spans="1:14" ht="19.5" thickTop="1" x14ac:dyDescent="0.3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391">
        <f>-C4</f>
        <v>-258902.98</v>
      </c>
      <c r="L72" s="392"/>
      <c r="M72" s="134"/>
    </row>
    <row r="73" spans="1:14" ht="16.5" thickBot="1" x14ac:dyDescent="0.3">
      <c r="D73" s="135" t="s">
        <v>58</v>
      </c>
      <c r="E73" s="65" t="s">
        <v>59</v>
      </c>
      <c r="F73" s="136">
        <v>9148</v>
      </c>
    </row>
    <row r="74" spans="1:14" ht="20.25" thickTop="1" thickBot="1" x14ac:dyDescent="0.35">
      <c r="C74" s="137">
        <v>44026</v>
      </c>
      <c r="D74" s="393" t="s">
        <v>60</v>
      </c>
      <c r="E74" s="394"/>
      <c r="F74" s="138">
        <v>229708.38</v>
      </c>
      <c r="I74" s="395" t="s">
        <v>61</v>
      </c>
      <c r="J74" s="396"/>
      <c r="K74" s="397">
        <f>K70+K72</f>
        <v>269689.66000000003</v>
      </c>
      <c r="L74" s="398"/>
    </row>
    <row r="75" spans="1:14" ht="18.75" x14ac:dyDescent="0.3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25">
      <c r="B77"/>
      <c r="C77"/>
      <c r="D77" s="384"/>
      <c r="E77" s="384"/>
      <c r="M77" s="144"/>
      <c r="N77" s="65"/>
    </row>
    <row r="78" spans="1:14" x14ac:dyDescent="0.25">
      <c r="B78"/>
      <c r="C78"/>
      <c r="M78" s="144"/>
      <c r="N78" s="65"/>
    </row>
    <row r="79" spans="1:14" x14ac:dyDescent="0.25">
      <c r="B79"/>
      <c r="C79"/>
      <c r="N79" s="65"/>
    </row>
    <row r="80" spans="1:14" x14ac:dyDescent="0.25">
      <c r="B80"/>
      <c r="C80"/>
      <c r="F80"/>
      <c r="I80"/>
      <c r="J80" s="271"/>
      <c r="L80" s="273"/>
      <c r="M80"/>
      <c r="N80" s="65"/>
    </row>
    <row r="81" spans="2:14" x14ac:dyDescent="0.25">
      <c r="B81"/>
      <c r="C81"/>
      <c r="F81" s="145"/>
      <c r="L81" s="273"/>
      <c r="N81" s="65"/>
    </row>
    <row r="82" spans="2:14" x14ac:dyDescent="0.25">
      <c r="F82" s="91"/>
      <c r="L82" s="273"/>
      <c r="M82" s="4"/>
      <c r="N82" s="65"/>
    </row>
    <row r="83" spans="2:14" x14ac:dyDescent="0.25">
      <c r="F83" s="91"/>
      <c r="L83" s="232"/>
      <c r="M83" s="4"/>
      <c r="N83" s="65"/>
    </row>
    <row r="84" spans="2:14" x14ac:dyDescent="0.25">
      <c r="F84" s="91"/>
      <c r="L84" s="273"/>
      <c r="M84" s="4"/>
      <c r="N84" s="65"/>
    </row>
    <row r="85" spans="2:14" x14ac:dyDescent="0.25">
      <c r="F85" s="91"/>
      <c r="L85" s="273"/>
      <c r="M85" s="4"/>
      <c r="N85" s="65"/>
    </row>
    <row r="86" spans="2:14" x14ac:dyDescent="0.25">
      <c r="F86" s="91"/>
      <c r="L86" s="273"/>
      <c r="M86" s="4"/>
    </row>
    <row r="87" spans="2:14" x14ac:dyDescent="0.25">
      <c r="F87" s="91"/>
      <c r="L87" s="273"/>
      <c r="M87" s="4"/>
    </row>
    <row r="88" spans="2:14" x14ac:dyDescent="0.25">
      <c r="F88" s="91"/>
      <c r="L88" s="46"/>
      <c r="M88" s="4"/>
    </row>
    <row r="89" spans="2:14" x14ac:dyDescent="0.25">
      <c r="F89" s="91"/>
      <c r="L89" s="273"/>
      <c r="M89" s="4"/>
    </row>
    <row r="90" spans="2:14" x14ac:dyDescent="0.25">
      <c r="F90" s="91"/>
      <c r="L90" s="337"/>
      <c r="M90" s="4"/>
    </row>
    <row r="91" spans="2:14" x14ac:dyDescent="0.25">
      <c r="F91" s="145"/>
      <c r="M91" s="4"/>
    </row>
    <row r="92" spans="2:14" x14ac:dyDescent="0.25">
      <c r="M92" s="4"/>
    </row>
    <row r="93" spans="2:14" x14ac:dyDescent="0.25">
      <c r="M93" s="4"/>
    </row>
    <row r="94" spans="2:14" x14ac:dyDescent="0.25">
      <c r="M94" s="4"/>
    </row>
    <row r="95" spans="2:14" x14ac:dyDescent="0.25">
      <c r="M95" s="4"/>
    </row>
    <row r="96" spans="2:14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17">
    <mergeCell ref="C1:K1"/>
    <mergeCell ref="B3:C3"/>
    <mergeCell ref="H3:I3"/>
    <mergeCell ref="E4:F4"/>
    <mergeCell ref="H4:I4"/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H68:I68"/>
    <mergeCell ref="K68:L68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workbookViewId="0">
      <selection activeCell="K17" sqref="K16:K1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25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25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25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25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25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25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25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25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25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25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25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25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25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25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25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25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25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25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25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25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25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25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25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25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25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25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25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25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25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25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25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25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25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25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25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25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25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25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25">
      <c r="A42" s="156">
        <v>44019</v>
      </c>
      <c r="B42" s="276">
        <v>21280</v>
      </c>
      <c r="C42" s="338">
        <v>83504.08</v>
      </c>
      <c r="D42" s="158"/>
      <c r="E42" s="97"/>
      <c r="F42" s="155">
        <f t="shared" si="0"/>
        <v>83504.08</v>
      </c>
    </row>
    <row r="43" spans="1:6" x14ac:dyDescent="0.25">
      <c r="A43" s="156">
        <v>44020</v>
      </c>
      <c r="B43" s="276">
        <v>21407</v>
      </c>
      <c r="C43" s="338">
        <v>78252.399999999994</v>
      </c>
      <c r="D43" s="158"/>
      <c r="E43" s="97"/>
      <c r="F43" s="155">
        <f t="shared" si="0"/>
        <v>161756.47999999998</v>
      </c>
    </row>
    <row r="44" spans="1:6" x14ac:dyDescent="0.25">
      <c r="A44" s="156">
        <v>44021</v>
      </c>
      <c r="B44" s="276">
        <v>21580</v>
      </c>
      <c r="C44" s="338">
        <v>82036.7</v>
      </c>
      <c r="D44" s="158"/>
      <c r="E44" s="97"/>
      <c r="F44" s="155">
        <f>F43+C44-E44</f>
        <v>243793.18</v>
      </c>
    </row>
    <row r="45" spans="1:6" x14ac:dyDescent="0.25">
      <c r="A45" s="156">
        <v>44022</v>
      </c>
      <c r="B45" s="276">
        <v>21673</v>
      </c>
      <c r="C45" s="338">
        <v>2840</v>
      </c>
      <c r="D45" s="158"/>
      <c r="E45" s="97"/>
      <c r="F45" s="155">
        <f>F44+C45-E45</f>
        <v>246633.18</v>
      </c>
    </row>
    <row r="46" spans="1:6" x14ac:dyDescent="0.25">
      <c r="A46" s="156">
        <v>44023</v>
      </c>
      <c r="B46" s="276">
        <v>21786</v>
      </c>
      <c r="C46" s="338">
        <v>93406.42</v>
      </c>
      <c r="D46" s="158"/>
      <c r="E46" s="97"/>
      <c r="F46" s="155">
        <f t="shared" si="0"/>
        <v>340039.6</v>
      </c>
    </row>
    <row r="47" spans="1:6" x14ac:dyDescent="0.25">
      <c r="A47" s="156">
        <v>44023</v>
      </c>
      <c r="B47" s="276">
        <v>21789</v>
      </c>
      <c r="C47" s="338">
        <v>8207.5</v>
      </c>
      <c r="D47" s="158"/>
      <c r="E47" s="97"/>
      <c r="F47" s="155">
        <f t="shared" si="0"/>
        <v>348247.1</v>
      </c>
    </row>
    <row r="48" spans="1:6" x14ac:dyDescent="0.25">
      <c r="A48" s="156">
        <v>44024</v>
      </c>
      <c r="B48" s="276">
        <v>21894</v>
      </c>
      <c r="C48" s="338">
        <v>1512.5</v>
      </c>
      <c r="D48" s="158"/>
      <c r="E48" s="97"/>
      <c r="F48" s="155">
        <f t="shared" si="0"/>
        <v>349759.6</v>
      </c>
    </row>
    <row r="49" spans="1:6" x14ac:dyDescent="0.25">
      <c r="A49" s="156">
        <v>44024</v>
      </c>
      <c r="B49" s="276">
        <v>21932</v>
      </c>
      <c r="C49" s="338">
        <v>58770.6</v>
      </c>
      <c r="D49" s="158"/>
      <c r="E49" s="97"/>
      <c r="F49" s="155">
        <f t="shared" si="0"/>
        <v>408530.19999999995</v>
      </c>
    </row>
    <row r="50" spans="1:6" x14ac:dyDescent="0.25">
      <c r="A50" s="156">
        <v>44026</v>
      </c>
      <c r="B50" s="276">
        <v>22120</v>
      </c>
      <c r="C50" s="338">
        <v>42102.9</v>
      </c>
      <c r="D50" s="154"/>
      <c r="E50" s="91"/>
      <c r="F50" s="155">
        <f t="shared" si="0"/>
        <v>450633.1</v>
      </c>
    </row>
    <row r="51" spans="1:6" x14ac:dyDescent="0.25">
      <c r="A51" s="156">
        <v>44026</v>
      </c>
      <c r="B51" s="276">
        <v>22134</v>
      </c>
      <c r="C51" s="338">
        <v>7171.2</v>
      </c>
      <c r="D51" s="154"/>
      <c r="E51" s="91"/>
      <c r="F51" s="155">
        <f t="shared" si="0"/>
        <v>457804.3</v>
      </c>
    </row>
    <row r="52" spans="1:6" ht="15.75" thickBot="1" x14ac:dyDescent="0.3">
      <c r="A52" s="159"/>
      <c r="B52" s="339"/>
      <c r="C52" s="340">
        <v>0</v>
      </c>
      <c r="D52" s="162"/>
      <c r="E52" s="161"/>
      <c r="F52" s="155">
        <f t="shared" si="0"/>
        <v>457804.3</v>
      </c>
    </row>
    <row r="53" spans="1:6" ht="19.5" thickTop="1" x14ac:dyDescent="0.3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25">
      <c r="B54" s="65"/>
      <c r="C54" s="4"/>
      <c r="D54" s="1"/>
      <c r="E54" s="5"/>
      <c r="F54" s="4"/>
    </row>
    <row r="55" spans="1:6" x14ac:dyDescent="0.25">
      <c r="B55" s="65"/>
      <c r="C55" s="4"/>
      <c r="D55" s="1"/>
      <c r="E55" s="5"/>
      <c r="F55" s="4"/>
    </row>
    <row r="56" spans="1:6" x14ac:dyDescent="0.25">
      <c r="A56"/>
      <c r="B56" s="23"/>
      <c r="D56" s="23"/>
    </row>
    <row r="57" spans="1:6" x14ac:dyDescent="0.25">
      <c r="A57"/>
      <c r="B57" s="23"/>
      <c r="D57" s="23"/>
    </row>
    <row r="58" spans="1:6" x14ac:dyDescent="0.25">
      <c r="A58"/>
      <c r="B58" s="23"/>
      <c r="D58" s="23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F66"/>
    </row>
    <row r="67" spans="1:6" x14ac:dyDescent="0.25">
      <c r="A67"/>
      <c r="B67" s="23"/>
      <c r="D67" s="23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A72"/>
      <c r="B72" s="23"/>
      <c r="D72" s="23"/>
      <c r="E72"/>
      <c r="F72"/>
    </row>
    <row r="73" spans="1:6" x14ac:dyDescent="0.25">
      <c r="A73"/>
      <c r="B73" s="23"/>
      <c r="D73" s="23"/>
      <c r="E73"/>
      <c r="F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5" x14ac:dyDescent="0.25">
      <c r="B81" s="23"/>
      <c r="D81" s="23"/>
      <c r="E81"/>
    </row>
    <row r="82" spans="2:5" x14ac:dyDescent="0.25">
      <c r="B82" s="23"/>
      <c r="D82" s="23"/>
      <c r="E82"/>
    </row>
    <row r="83" spans="2:5" x14ac:dyDescent="0.25">
      <c r="B83" s="23"/>
    </row>
    <row r="84" spans="2:5" x14ac:dyDescent="0.25">
      <c r="B84" s="23"/>
    </row>
    <row r="85" spans="2:5" x14ac:dyDescent="0.25">
      <c r="B85" s="23"/>
      <c r="D85" s="23"/>
    </row>
    <row r="86" spans="2:5" x14ac:dyDescent="0.25">
      <c r="B86" s="23"/>
    </row>
    <row r="87" spans="2:5" x14ac:dyDescent="0.25">
      <c r="B87" s="23"/>
    </row>
    <row r="88" spans="2:5" x14ac:dyDescent="0.25">
      <c r="B88" s="23"/>
    </row>
    <row r="89" spans="2:5" ht="18.75" x14ac:dyDescent="0.3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630-70AD-431A-BA3C-2A36D5098357}">
  <sheetPr>
    <tabColor rgb="FF92D050"/>
  </sheetPr>
  <dimension ref="A1:O78"/>
  <sheetViews>
    <sheetView topLeftCell="A16" workbookViewId="0">
      <selection activeCell="E35" sqref="E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8.42578125" style="4" customWidth="1"/>
  </cols>
  <sheetData>
    <row r="1" spans="1:15" ht="23.25" x14ac:dyDescent="0.35">
      <c r="C1" s="371" t="s">
        <v>248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372" t="s">
        <v>2</v>
      </c>
      <c r="C3" s="373"/>
      <c r="D3" s="12"/>
      <c r="E3" s="285"/>
      <c r="F3" s="285"/>
      <c r="H3" s="401" t="s">
        <v>135</v>
      </c>
      <c r="I3" s="40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229708.38</v>
      </c>
      <c r="D4" s="246">
        <v>44026</v>
      </c>
      <c r="E4" s="374" t="s">
        <v>6</v>
      </c>
      <c r="F4" s="375"/>
      <c r="H4" s="376" t="s">
        <v>7</v>
      </c>
      <c r="I4" s="377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44027</v>
      </c>
      <c r="C5" s="249">
        <v>4000</v>
      </c>
      <c r="D5" s="250" t="s">
        <v>72</v>
      </c>
      <c r="E5" s="27">
        <v>44027</v>
      </c>
      <c r="F5" s="28">
        <v>74887</v>
      </c>
      <c r="H5" s="29">
        <v>44027</v>
      </c>
      <c r="I5" s="30">
        <v>0</v>
      </c>
      <c r="M5" s="31">
        <v>67037</v>
      </c>
      <c r="N5" s="32">
        <v>3850</v>
      </c>
      <c r="O5" s="91"/>
    </row>
    <row r="6" spans="1:15" ht="16.5" thickBot="1" x14ac:dyDescent="0.3">
      <c r="A6" s="23"/>
      <c r="B6" s="248">
        <v>44028</v>
      </c>
      <c r="C6" s="249">
        <v>9328</v>
      </c>
      <c r="D6" s="252" t="s">
        <v>311</v>
      </c>
      <c r="E6" s="27">
        <v>44028</v>
      </c>
      <c r="F6" s="28">
        <v>121220</v>
      </c>
      <c r="H6" s="29">
        <v>44028</v>
      </c>
      <c r="I6" s="34">
        <v>407</v>
      </c>
      <c r="J6" s="55"/>
      <c r="K6" s="40" t="s">
        <v>13</v>
      </c>
      <c r="L6" s="41">
        <v>0</v>
      </c>
      <c r="M6" s="31">
        <v>111098</v>
      </c>
      <c r="N6" s="32">
        <v>3780</v>
      </c>
      <c r="O6" s="217"/>
    </row>
    <row r="7" spans="1:15" ht="15.75" thickBot="1" x14ac:dyDescent="0.3">
      <c r="A7" s="23"/>
      <c r="B7" s="248">
        <v>44029</v>
      </c>
      <c r="C7" s="249">
        <v>1568</v>
      </c>
      <c r="D7" s="253" t="s">
        <v>18</v>
      </c>
      <c r="E7" s="27">
        <v>44029</v>
      </c>
      <c r="F7" s="28">
        <v>141835</v>
      </c>
      <c r="H7" s="29">
        <v>44029</v>
      </c>
      <c r="I7" s="34">
        <v>12059</v>
      </c>
      <c r="J7" s="254">
        <v>44036</v>
      </c>
      <c r="K7" s="286" t="s">
        <v>15</v>
      </c>
      <c r="L7" s="45">
        <v>26562</v>
      </c>
      <c r="M7" s="31">
        <v>123197</v>
      </c>
      <c r="N7" s="32">
        <v>5011</v>
      </c>
      <c r="O7" s="219"/>
    </row>
    <row r="8" spans="1:15" ht="15.75" thickBot="1" x14ac:dyDescent="0.3">
      <c r="A8" s="23"/>
      <c r="B8" s="248">
        <v>44030</v>
      </c>
      <c r="C8" s="249">
        <v>5660</v>
      </c>
      <c r="D8" s="255" t="s">
        <v>312</v>
      </c>
      <c r="E8" s="27">
        <v>44030</v>
      </c>
      <c r="F8" s="28">
        <v>106369</v>
      </c>
      <c r="H8" s="29">
        <v>44030</v>
      </c>
      <c r="I8" s="34">
        <v>0</v>
      </c>
      <c r="J8" s="341">
        <v>44042</v>
      </c>
      <c r="K8" s="48" t="s">
        <v>313</v>
      </c>
      <c r="L8" s="49">
        <v>20000</v>
      </c>
      <c r="M8" s="31">
        <f>50000+37914.5</f>
        <v>87914.5</v>
      </c>
      <c r="N8" s="32">
        <v>4910</v>
      </c>
      <c r="O8" s="217"/>
    </row>
    <row r="9" spans="1:15" ht="15.75" thickBot="1" x14ac:dyDescent="0.3">
      <c r="A9" s="23"/>
      <c r="B9" s="248">
        <v>44031</v>
      </c>
      <c r="C9" s="249">
        <v>9229</v>
      </c>
      <c r="D9" s="257" t="s">
        <v>314</v>
      </c>
      <c r="E9" s="27">
        <v>44031</v>
      </c>
      <c r="F9" s="28">
        <v>102692</v>
      </c>
      <c r="H9" s="29">
        <v>44031</v>
      </c>
      <c r="I9" s="34">
        <v>0</v>
      </c>
      <c r="J9" s="342"/>
      <c r="K9" s="297"/>
      <c r="L9" s="41">
        <v>0</v>
      </c>
      <c r="M9" s="31">
        <v>90004</v>
      </c>
      <c r="N9" s="32">
        <v>3465</v>
      </c>
      <c r="O9" s="217"/>
    </row>
    <row r="10" spans="1:15" ht="15.75" thickBot="1" x14ac:dyDescent="0.3">
      <c r="A10" s="23"/>
      <c r="B10" s="248">
        <v>44032</v>
      </c>
      <c r="C10" s="249">
        <v>7458</v>
      </c>
      <c r="D10" s="253" t="s">
        <v>315</v>
      </c>
      <c r="E10" s="27">
        <v>44032</v>
      </c>
      <c r="F10" s="28">
        <v>86696</v>
      </c>
      <c r="H10" s="29">
        <v>44032</v>
      </c>
      <c r="I10" s="34">
        <v>0</v>
      </c>
      <c r="J10" s="342"/>
      <c r="K10" s="300"/>
      <c r="L10" s="58"/>
      <c r="M10" s="31">
        <v>77605</v>
      </c>
      <c r="N10" s="32">
        <v>1633</v>
      </c>
      <c r="O10" s="219"/>
    </row>
    <row r="11" spans="1:15" ht="15.75" thickBot="1" x14ac:dyDescent="0.3">
      <c r="A11" s="23"/>
      <c r="B11" s="248">
        <v>44033</v>
      </c>
      <c r="C11" s="249">
        <v>900</v>
      </c>
      <c r="D11" s="252" t="s">
        <v>19</v>
      </c>
      <c r="E11" s="27">
        <v>44033</v>
      </c>
      <c r="F11" s="28">
        <v>58292</v>
      </c>
      <c r="H11" s="29">
        <v>44033</v>
      </c>
      <c r="I11" s="34">
        <v>8</v>
      </c>
      <c r="J11" s="259"/>
      <c r="K11" s="54"/>
      <c r="L11" s="52"/>
      <c r="M11" s="31">
        <v>55051</v>
      </c>
      <c r="N11" s="32">
        <v>1933</v>
      </c>
      <c r="O11" s="217"/>
    </row>
    <row r="12" spans="1:15" ht="15.75" thickBot="1" x14ac:dyDescent="0.3">
      <c r="A12" s="23"/>
      <c r="B12" s="248">
        <v>44034</v>
      </c>
      <c r="C12" s="249">
        <v>10424</v>
      </c>
      <c r="D12" s="252" t="s">
        <v>316</v>
      </c>
      <c r="E12" s="27">
        <v>44034</v>
      </c>
      <c r="F12" s="28">
        <v>80051</v>
      </c>
      <c r="H12" s="29">
        <v>44034</v>
      </c>
      <c r="I12" s="34">
        <v>4703</v>
      </c>
      <c r="J12" s="55">
        <v>44030</v>
      </c>
      <c r="K12" s="48" t="s">
        <v>317</v>
      </c>
      <c r="L12" s="52">
        <f>11723.25+4571</f>
        <v>16294.25</v>
      </c>
      <c r="M12" s="31">
        <v>63129</v>
      </c>
      <c r="N12" s="32">
        <v>1795</v>
      </c>
      <c r="O12" s="220"/>
    </row>
    <row r="13" spans="1:15" ht="15.75" thickBot="1" x14ac:dyDescent="0.3">
      <c r="A13" s="23"/>
      <c r="B13" s="248">
        <v>44035</v>
      </c>
      <c r="C13" s="249">
        <v>4897</v>
      </c>
      <c r="D13" s="255" t="s">
        <v>283</v>
      </c>
      <c r="E13" s="27">
        <v>44035</v>
      </c>
      <c r="F13" s="28">
        <v>100131</v>
      </c>
      <c r="H13" s="29">
        <v>44035</v>
      </c>
      <c r="I13" s="34">
        <v>0</v>
      </c>
      <c r="J13" s="55">
        <v>44033</v>
      </c>
      <c r="K13" s="48" t="s">
        <v>317</v>
      </c>
      <c r="L13" s="52">
        <v>400</v>
      </c>
      <c r="M13" s="31">
        <f>81785+10209</f>
        <v>91994</v>
      </c>
      <c r="N13" s="32">
        <v>3510</v>
      </c>
      <c r="O13" s="217"/>
    </row>
    <row r="14" spans="1:15" ht="15.75" thickBot="1" x14ac:dyDescent="0.3">
      <c r="A14" s="23"/>
      <c r="B14" s="248">
        <v>44036</v>
      </c>
      <c r="C14" s="249">
        <v>3330</v>
      </c>
      <c r="D14" s="253" t="s">
        <v>318</v>
      </c>
      <c r="E14" s="27">
        <v>44036</v>
      </c>
      <c r="F14" s="28">
        <v>104283</v>
      </c>
      <c r="H14" s="29">
        <v>44036</v>
      </c>
      <c r="I14" s="34">
        <v>10059</v>
      </c>
      <c r="J14" s="55">
        <v>44037</v>
      </c>
      <c r="K14" s="48" t="s">
        <v>319</v>
      </c>
      <c r="L14" s="52">
        <f>13738.08+4000+400</f>
        <v>18138.080000000002</v>
      </c>
      <c r="M14" s="31">
        <v>84797</v>
      </c>
      <c r="N14" s="32">
        <v>6097</v>
      </c>
      <c r="O14" s="217"/>
    </row>
    <row r="15" spans="1:15" ht="15.75" thickBot="1" x14ac:dyDescent="0.3">
      <c r="A15" s="23"/>
      <c r="B15" s="248">
        <v>44037</v>
      </c>
      <c r="C15" s="249">
        <v>6355</v>
      </c>
      <c r="D15" s="252" t="s">
        <v>284</v>
      </c>
      <c r="E15" s="27">
        <v>44037</v>
      </c>
      <c r="F15" s="28">
        <v>107667</v>
      </c>
      <c r="H15" s="29">
        <v>44037</v>
      </c>
      <c r="I15" s="34">
        <v>50</v>
      </c>
      <c r="J15" s="55">
        <v>44044</v>
      </c>
      <c r="K15" s="48" t="s">
        <v>320</v>
      </c>
      <c r="L15" s="52">
        <f>10938.87+400+4571</f>
        <v>15909.87</v>
      </c>
      <c r="M15" s="31">
        <v>86609</v>
      </c>
      <c r="N15" s="32">
        <v>4353</v>
      </c>
      <c r="O15" s="343" t="s">
        <v>189</v>
      </c>
    </row>
    <row r="16" spans="1:15" ht="15.75" thickBot="1" x14ac:dyDescent="0.3">
      <c r="A16" s="23"/>
      <c r="B16" s="248">
        <v>44038</v>
      </c>
      <c r="C16" s="249">
        <v>3547</v>
      </c>
      <c r="D16" s="252" t="s">
        <v>321</v>
      </c>
      <c r="E16" s="27">
        <v>44038</v>
      </c>
      <c r="F16" s="28">
        <v>82478</v>
      </c>
      <c r="H16" s="29">
        <v>44038</v>
      </c>
      <c r="I16" s="34">
        <v>533</v>
      </c>
      <c r="J16" s="55"/>
      <c r="K16" s="48" t="s">
        <v>28</v>
      </c>
      <c r="L16" s="56">
        <v>0</v>
      </c>
      <c r="M16" s="31">
        <v>73187</v>
      </c>
      <c r="N16" s="32">
        <v>5211</v>
      </c>
      <c r="O16" s="343" t="s">
        <v>189</v>
      </c>
    </row>
    <row r="17" spans="1:15" ht="15.75" thickBot="1" x14ac:dyDescent="0.3">
      <c r="A17" s="23"/>
      <c r="B17" s="248">
        <v>44039</v>
      </c>
      <c r="C17" s="249">
        <v>2617</v>
      </c>
      <c r="D17" s="255" t="s">
        <v>322</v>
      </c>
      <c r="E17" s="27">
        <v>44039</v>
      </c>
      <c r="F17" s="28">
        <v>85099</v>
      </c>
      <c r="H17" s="29">
        <v>44039</v>
      </c>
      <c r="I17" s="34">
        <v>500</v>
      </c>
      <c r="J17" s="57"/>
      <c r="K17" s="48"/>
      <c r="L17" s="58">
        <v>0</v>
      </c>
      <c r="M17" s="31">
        <v>80663</v>
      </c>
      <c r="N17" s="32">
        <v>3412</v>
      </c>
      <c r="O17" s="217"/>
    </row>
    <row r="18" spans="1:15" ht="15.75" thickBot="1" x14ac:dyDescent="0.3">
      <c r="A18" s="23"/>
      <c r="B18" s="248">
        <v>44040</v>
      </c>
      <c r="C18" s="249">
        <v>2054</v>
      </c>
      <c r="D18" s="252" t="s">
        <v>323</v>
      </c>
      <c r="E18" s="27">
        <v>44040</v>
      </c>
      <c r="F18" s="28">
        <v>62584</v>
      </c>
      <c r="H18" s="29">
        <v>44040</v>
      </c>
      <c r="I18" s="34">
        <v>539</v>
      </c>
      <c r="J18" s="57"/>
      <c r="K18" s="59"/>
      <c r="L18" s="52"/>
      <c r="M18" s="31">
        <v>61179</v>
      </c>
      <c r="N18" s="32">
        <v>2016</v>
      </c>
      <c r="O18" s="217"/>
    </row>
    <row r="19" spans="1:15" ht="15.75" thickBot="1" x14ac:dyDescent="0.3">
      <c r="A19" s="23"/>
      <c r="B19" s="248">
        <v>44041</v>
      </c>
      <c r="C19" s="249">
        <v>4880</v>
      </c>
      <c r="D19" s="252" t="s">
        <v>324</v>
      </c>
      <c r="E19" s="27">
        <v>44041</v>
      </c>
      <c r="F19" s="28">
        <v>89999</v>
      </c>
      <c r="H19" s="29">
        <v>44041</v>
      </c>
      <c r="I19" s="34">
        <v>500</v>
      </c>
      <c r="J19" s="57"/>
      <c r="K19" s="59"/>
      <c r="L19" s="61"/>
      <c r="M19" s="31">
        <f>73120+8699</f>
        <v>81819</v>
      </c>
      <c r="N19" s="32">
        <v>2800</v>
      </c>
      <c r="O19" s="217"/>
    </row>
    <row r="20" spans="1:15" ht="15.75" thickBot="1" x14ac:dyDescent="0.3">
      <c r="A20" s="23"/>
      <c r="B20" s="248">
        <v>44042</v>
      </c>
      <c r="C20" s="249">
        <v>1335</v>
      </c>
      <c r="D20" s="252" t="s">
        <v>19</v>
      </c>
      <c r="E20" s="27">
        <v>44042</v>
      </c>
      <c r="F20" s="28">
        <v>69890</v>
      </c>
      <c r="H20" s="29">
        <v>44042</v>
      </c>
      <c r="I20" s="34">
        <v>642</v>
      </c>
      <c r="J20" s="55"/>
      <c r="K20" s="62"/>
      <c r="L20" s="58" t="s">
        <v>10</v>
      </c>
      <c r="M20" s="31">
        <v>44374</v>
      </c>
      <c r="N20" s="32">
        <v>3539</v>
      </c>
      <c r="O20" s="217"/>
    </row>
    <row r="21" spans="1:15" ht="16.5" thickBot="1" x14ac:dyDescent="0.3">
      <c r="A21" s="23"/>
      <c r="B21" s="248">
        <v>44043</v>
      </c>
      <c r="C21" s="249">
        <v>14020</v>
      </c>
      <c r="D21" s="252" t="s">
        <v>325</v>
      </c>
      <c r="E21" s="27">
        <v>44043</v>
      </c>
      <c r="F21" s="28">
        <v>125869</v>
      </c>
      <c r="H21" s="29">
        <v>44043</v>
      </c>
      <c r="I21" s="34">
        <v>12480</v>
      </c>
      <c r="J21" s="57"/>
      <c r="K21" s="63"/>
      <c r="L21" s="58"/>
      <c r="M21" s="344">
        <v>94434</v>
      </c>
      <c r="N21" s="32">
        <v>4935</v>
      </c>
      <c r="O21" s="204" t="s">
        <v>326</v>
      </c>
    </row>
    <row r="22" spans="1:15" ht="15.75" thickBot="1" x14ac:dyDescent="0.3">
      <c r="A22" s="23"/>
      <c r="B22" s="248">
        <v>44044</v>
      </c>
      <c r="C22" s="249">
        <v>22319</v>
      </c>
      <c r="D22" s="252" t="s">
        <v>327</v>
      </c>
      <c r="E22" s="27">
        <v>44044</v>
      </c>
      <c r="F22" s="28">
        <v>115253</v>
      </c>
      <c r="H22" s="29">
        <v>44044</v>
      </c>
      <c r="I22" s="34">
        <v>250</v>
      </c>
      <c r="J22" s="64"/>
      <c r="K22" s="65"/>
      <c r="L22" s="66"/>
      <c r="M22" s="31">
        <v>76649</v>
      </c>
      <c r="N22" s="32">
        <v>7528</v>
      </c>
      <c r="O22" s="217"/>
    </row>
    <row r="23" spans="1:15" ht="15.75" thickBot="1" x14ac:dyDescent="0.3">
      <c r="A23" s="23"/>
      <c r="B23" s="248">
        <v>44045</v>
      </c>
      <c r="C23" s="249">
        <v>0</v>
      </c>
      <c r="D23" s="252"/>
      <c r="E23" s="27">
        <v>44045</v>
      </c>
      <c r="F23" s="28">
        <v>99735</v>
      </c>
      <c r="H23" s="29">
        <v>44045</v>
      </c>
      <c r="I23" s="34">
        <v>0</v>
      </c>
      <c r="J23" s="221"/>
      <c r="K23" s="222"/>
      <c r="L23" s="223"/>
      <c r="M23" s="31">
        <v>97101</v>
      </c>
      <c r="N23" s="32">
        <v>2634</v>
      </c>
      <c r="O23" s="204"/>
    </row>
    <row r="24" spans="1:15" ht="15.75" thickBot="1" x14ac:dyDescent="0.3">
      <c r="A24" s="23"/>
      <c r="B24" s="248">
        <v>44046</v>
      </c>
      <c r="C24" s="249">
        <v>4715</v>
      </c>
      <c r="D24" s="252" t="s">
        <v>328</v>
      </c>
      <c r="E24" s="27">
        <v>44046</v>
      </c>
      <c r="F24" s="28">
        <v>71104</v>
      </c>
      <c r="H24" s="29">
        <v>44046</v>
      </c>
      <c r="I24" s="34">
        <v>0</v>
      </c>
      <c r="J24" s="224" t="s">
        <v>329</v>
      </c>
      <c r="K24" s="228" t="s">
        <v>330</v>
      </c>
      <c r="L24" s="345">
        <v>9345</v>
      </c>
      <c r="M24" s="31">
        <v>63173</v>
      </c>
      <c r="N24" s="32">
        <v>3216</v>
      </c>
      <c r="O24" s="217"/>
    </row>
    <row r="25" spans="1:15" ht="15.75" thickBot="1" x14ac:dyDescent="0.3">
      <c r="A25" s="23"/>
      <c r="B25" s="248">
        <v>44047</v>
      </c>
      <c r="C25" s="249">
        <v>8623</v>
      </c>
      <c r="D25" s="252" t="s">
        <v>331</v>
      </c>
      <c r="E25" s="27">
        <v>44047</v>
      </c>
      <c r="F25" s="28">
        <v>80334</v>
      </c>
      <c r="H25" s="29">
        <v>44047</v>
      </c>
      <c r="I25" s="34">
        <v>234</v>
      </c>
      <c r="J25" s="346" t="s">
        <v>329</v>
      </c>
      <c r="K25" s="86" t="s">
        <v>243</v>
      </c>
      <c r="L25" s="178">
        <v>1700.75</v>
      </c>
      <c r="M25" s="31">
        <v>69551</v>
      </c>
      <c r="N25" s="32">
        <v>1926</v>
      </c>
      <c r="O25" s="217"/>
    </row>
    <row r="26" spans="1:15" ht="15.75" thickBot="1" x14ac:dyDescent="0.3">
      <c r="A26" s="23"/>
      <c r="B26" s="248">
        <v>44048</v>
      </c>
      <c r="C26" s="249">
        <v>891</v>
      </c>
      <c r="D26" s="252" t="s">
        <v>19</v>
      </c>
      <c r="E26" s="27">
        <v>44048</v>
      </c>
      <c r="F26" s="28">
        <v>75554</v>
      </c>
      <c r="H26" s="29">
        <v>44048</v>
      </c>
      <c r="I26" s="34">
        <v>2159</v>
      </c>
      <c r="J26" s="55" t="s">
        <v>329</v>
      </c>
      <c r="K26" s="228" t="s">
        <v>46</v>
      </c>
      <c r="L26" s="223">
        <v>1315.8630000000001</v>
      </c>
      <c r="M26" s="31">
        <v>70780</v>
      </c>
      <c r="N26" s="32">
        <v>1724</v>
      </c>
      <c r="O26" s="217"/>
    </row>
    <row r="27" spans="1:15" ht="15.75" thickBot="1" x14ac:dyDescent="0.3">
      <c r="A27" s="23"/>
      <c r="B27" s="248"/>
      <c r="C27" s="249"/>
      <c r="D27" s="252"/>
      <c r="E27" s="27"/>
      <c r="F27" s="28"/>
      <c r="H27" s="29"/>
      <c r="I27" s="34"/>
      <c r="J27" s="176" t="s">
        <v>329</v>
      </c>
      <c r="K27" s="96" t="s">
        <v>243</v>
      </c>
      <c r="L27" s="178">
        <v>198.99</v>
      </c>
      <c r="M27" s="31">
        <v>0</v>
      </c>
      <c r="N27" s="32">
        <v>0</v>
      </c>
      <c r="O27" s="217"/>
    </row>
    <row r="28" spans="1:15" ht="15.75" thickBot="1" x14ac:dyDescent="0.3">
      <c r="A28" s="23"/>
      <c r="B28" s="248"/>
      <c r="C28" s="249"/>
      <c r="D28" s="260"/>
      <c r="E28" s="27"/>
      <c r="F28" s="28"/>
      <c r="H28" s="29"/>
      <c r="I28" s="34"/>
      <c r="J28" s="176" t="s">
        <v>329</v>
      </c>
      <c r="K28" s="230" t="s">
        <v>239</v>
      </c>
      <c r="L28" s="178">
        <v>22382.69</v>
      </c>
      <c r="M28" s="31">
        <v>0</v>
      </c>
      <c r="N28" s="32">
        <v>0</v>
      </c>
      <c r="O28" s="217"/>
    </row>
    <row r="29" spans="1:15" ht="16.5" thickBot="1" x14ac:dyDescent="0.3">
      <c r="A29" s="23"/>
      <c r="B29" s="248">
        <v>44028</v>
      </c>
      <c r="C29" s="249">
        <v>12095.08</v>
      </c>
      <c r="D29" s="347" t="s">
        <v>332</v>
      </c>
      <c r="E29" s="27"/>
      <c r="F29" s="28"/>
      <c r="H29" s="29" t="s">
        <v>172</v>
      </c>
      <c r="I29" s="34"/>
      <c r="J29" s="176" t="s">
        <v>329</v>
      </c>
      <c r="K29" s="231" t="s">
        <v>244</v>
      </c>
      <c r="L29" s="178">
        <v>3087.29</v>
      </c>
      <c r="M29" s="31">
        <v>0</v>
      </c>
      <c r="N29" s="32">
        <v>0</v>
      </c>
      <c r="O29" s="217"/>
    </row>
    <row r="30" spans="1:15" ht="16.5" thickBot="1" x14ac:dyDescent="0.3">
      <c r="A30" s="23"/>
      <c r="B30" s="248">
        <v>44030</v>
      </c>
      <c r="C30" s="249">
        <v>10086.85</v>
      </c>
      <c r="D30" s="347" t="s">
        <v>334</v>
      </c>
      <c r="E30" s="27"/>
      <c r="F30" s="28"/>
      <c r="H30" s="29"/>
      <c r="I30" s="199"/>
      <c r="J30" s="176" t="s">
        <v>329</v>
      </c>
      <c r="K30" s="231" t="s">
        <v>313</v>
      </c>
      <c r="L30" s="232">
        <v>5800</v>
      </c>
      <c r="M30" s="31">
        <v>0</v>
      </c>
      <c r="N30" s="32">
        <v>0</v>
      </c>
      <c r="O30" s="217"/>
    </row>
    <row r="31" spans="1:15" ht="16.5" thickBot="1" x14ac:dyDescent="0.3">
      <c r="A31" s="23"/>
      <c r="B31" s="248">
        <v>44032</v>
      </c>
      <c r="C31" s="262">
        <v>14947.36</v>
      </c>
      <c r="D31" s="347" t="s">
        <v>332</v>
      </c>
      <c r="E31" s="27" t="s">
        <v>172</v>
      </c>
      <c r="F31" s="28"/>
      <c r="H31" s="29"/>
      <c r="I31" s="199"/>
      <c r="J31" s="176"/>
      <c r="K31" s="86"/>
      <c r="L31" s="178"/>
      <c r="M31" s="31">
        <v>0</v>
      </c>
      <c r="N31" s="32">
        <v>0</v>
      </c>
      <c r="O31" s="217"/>
    </row>
    <row r="32" spans="1:15" ht="16.5" thickBot="1" x14ac:dyDescent="0.3">
      <c r="A32" s="23"/>
      <c r="B32" s="248">
        <v>44033</v>
      </c>
      <c r="C32" s="262">
        <v>10299.66</v>
      </c>
      <c r="D32" s="348" t="s">
        <v>333</v>
      </c>
      <c r="E32" s="27"/>
      <c r="F32" s="202"/>
      <c r="H32" s="29"/>
      <c r="I32" s="199"/>
      <c r="J32" s="176"/>
      <c r="K32" s="96"/>
      <c r="L32" s="178"/>
      <c r="M32" s="31">
        <v>0</v>
      </c>
      <c r="N32" s="32">
        <v>0</v>
      </c>
      <c r="O32" s="217"/>
    </row>
    <row r="33" spans="1:15" ht="16.5" thickBot="1" x14ac:dyDescent="0.3">
      <c r="A33" s="23"/>
      <c r="B33" s="248">
        <v>44035</v>
      </c>
      <c r="C33" s="262">
        <v>17215.71</v>
      </c>
      <c r="D33" s="348" t="s">
        <v>333</v>
      </c>
      <c r="E33" s="27"/>
      <c r="F33" s="97"/>
      <c r="H33" s="29"/>
      <c r="I33" s="199"/>
      <c r="J33" s="176"/>
      <c r="K33" s="349"/>
      <c r="L33" s="178"/>
      <c r="M33" s="31">
        <v>0</v>
      </c>
      <c r="N33" s="32">
        <v>0</v>
      </c>
      <c r="O33" s="217"/>
    </row>
    <row r="34" spans="1:15" ht="16.5" thickBot="1" x14ac:dyDescent="0.3">
      <c r="A34" s="23"/>
      <c r="B34" s="248">
        <v>44039</v>
      </c>
      <c r="C34" s="262">
        <v>19600.849999999999</v>
      </c>
      <c r="D34" s="348" t="s">
        <v>333</v>
      </c>
      <c r="E34" s="27"/>
      <c r="F34" s="97"/>
      <c r="H34" s="29"/>
      <c r="I34" s="199"/>
      <c r="J34" s="176"/>
      <c r="K34" s="86"/>
      <c r="L34" s="178"/>
      <c r="M34" s="31">
        <v>0</v>
      </c>
      <c r="N34" s="32">
        <v>0</v>
      </c>
      <c r="O34" s="217"/>
    </row>
    <row r="35" spans="1:15" ht="16.5" thickBot="1" x14ac:dyDescent="0.3">
      <c r="A35" s="23"/>
      <c r="B35" s="248">
        <v>44042</v>
      </c>
      <c r="C35" s="262">
        <v>9804.11</v>
      </c>
      <c r="D35" s="348" t="s">
        <v>333</v>
      </c>
      <c r="E35" s="27"/>
      <c r="F35" s="97"/>
      <c r="H35" s="29"/>
      <c r="I35" s="199"/>
      <c r="J35" s="176"/>
      <c r="K35" s="96"/>
      <c r="L35" s="233"/>
      <c r="M35" s="31">
        <v>0</v>
      </c>
      <c r="N35" s="32">
        <v>0</v>
      </c>
      <c r="O35" s="217"/>
    </row>
    <row r="36" spans="1:15" ht="16.5" thickBot="1" x14ac:dyDescent="0.3">
      <c r="A36" s="23"/>
      <c r="B36" s="248">
        <v>44043</v>
      </c>
      <c r="C36" s="262">
        <v>11968.59</v>
      </c>
      <c r="D36" s="348" t="s">
        <v>333</v>
      </c>
      <c r="E36" s="27"/>
      <c r="F36" s="97"/>
      <c r="H36" s="29"/>
      <c r="I36" s="199"/>
      <c r="J36" s="176"/>
      <c r="K36" s="86"/>
      <c r="L36" s="178"/>
      <c r="M36" s="31">
        <v>0</v>
      </c>
      <c r="N36" s="32">
        <v>0</v>
      </c>
      <c r="O36" s="217"/>
    </row>
    <row r="37" spans="1:15" ht="16.5" thickBot="1" x14ac:dyDescent="0.3">
      <c r="A37" s="23"/>
      <c r="B37" s="248">
        <v>44047</v>
      </c>
      <c r="C37" s="262">
        <v>14203.02</v>
      </c>
      <c r="D37" s="348" t="s">
        <v>333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6.5" thickBot="1" x14ac:dyDescent="0.3">
      <c r="A38" s="23"/>
      <c r="B38" s="248">
        <v>44048</v>
      </c>
      <c r="C38" s="306">
        <v>4690</v>
      </c>
      <c r="D38" s="348" t="s">
        <v>333</v>
      </c>
      <c r="E38" s="27"/>
      <c r="F38" s="97"/>
      <c r="H38" s="29"/>
      <c r="I38" s="199"/>
      <c r="J38" s="176"/>
      <c r="K38" s="109"/>
      <c r="L38" s="235"/>
      <c r="M38" s="31">
        <v>0</v>
      </c>
      <c r="N38" s="32">
        <v>0</v>
      </c>
      <c r="O38" s="217"/>
    </row>
    <row r="39" spans="1:15" ht="16.5" thickBot="1" x14ac:dyDescent="0.3">
      <c r="A39" s="102"/>
      <c r="B39" s="248"/>
      <c r="C39" s="310"/>
      <c r="D39" s="350"/>
      <c r="E39" s="171"/>
      <c r="F39" s="351"/>
      <c r="G39" s="313"/>
      <c r="H39" s="90"/>
      <c r="I39" s="307"/>
      <c r="J39" s="85"/>
      <c r="K39" s="213"/>
      <c r="L39" s="66"/>
      <c r="M39" s="31">
        <v>0</v>
      </c>
      <c r="N39" s="32">
        <v>0</v>
      </c>
      <c r="O39" s="236"/>
    </row>
    <row r="40" spans="1:15" ht="16.5" thickBot="1" x14ac:dyDescent="0.3">
      <c r="B40" s="335" t="s">
        <v>51</v>
      </c>
      <c r="C40" s="336">
        <f>SUM(C5:C39)</f>
        <v>253061.22999999998</v>
      </c>
      <c r="D40" s="114"/>
      <c r="E40" s="237" t="s">
        <v>51</v>
      </c>
      <c r="F40" s="238">
        <f>SUM(F5:F39)</f>
        <v>2042022</v>
      </c>
      <c r="G40" s="114"/>
      <c r="H40" s="117" t="s">
        <v>245</v>
      </c>
      <c r="I40" s="118">
        <f>SUM(I5:I39)</f>
        <v>45123</v>
      </c>
      <c r="J40" s="265"/>
      <c r="K40" s="120" t="s">
        <v>246</v>
      </c>
      <c r="L40" s="121">
        <f>SUM(L6:L39)</f>
        <v>141134.783</v>
      </c>
      <c r="M40" s="126">
        <f>SUM(M5:M39)</f>
        <v>1751345.5</v>
      </c>
      <c r="N40" s="126">
        <f>SUM(N5:N39)</f>
        <v>79278</v>
      </c>
      <c r="O40" s="239"/>
    </row>
    <row r="41" spans="1:15" ht="20.25" thickTop="1" thickBot="1" x14ac:dyDescent="0.3">
      <c r="C41" s="5" t="s">
        <v>10</v>
      </c>
      <c r="O41" s="240"/>
    </row>
    <row r="42" spans="1:15" ht="19.5" thickBot="1" x14ac:dyDescent="0.3">
      <c r="A42" s="65"/>
      <c r="B42" s="122"/>
      <c r="C42" s="4"/>
      <c r="H42" s="380" t="s">
        <v>52</v>
      </c>
      <c r="I42" s="381"/>
      <c r="J42" s="266"/>
      <c r="K42" s="382">
        <f>I40+L40</f>
        <v>186257.783</v>
      </c>
      <c r="L42" s="383"/>
      <c r="M42" s="378">
        <f>M40+N40</f>
        <v>1830623.5</v>
      </c>
      <c r="N42" s="379"/>
    </row>
    <row r="43" spans="1:15" ht="15.75" x14ac:dyDescent="0.25">
      <c r="D43" s="385" t="s">
        <v>53</v>
      </c>
      <c r="E43" s="385"/>
      <c r="F43" s="124">
        <f>F40-K42-C40</f>
        <v>1602702.987</v>
      </c>
      <c r="I43" s="125"/>
      <c r="J43" s="267"/>
    </row>
    <row r="44" spans="1:15" ht="18.75" x14ac:dyDescent="0.3">
      <c r="D44" s="386" t="s">
        <v>54</v>
      </c>
      <c r="E44" s="386"/>
      <c r="F44" s="126">
        <v>-1500498.43</v>
      </c>
      <c r="I44" s="387" t="s">
        <v>55</v>
      </c>
      <c r="J44" s="388"/>
      <c r="K44" s="389">
        <f>F49</f>
        <v>370904.37700000004</v>
      </c>
      <c r="L44" s="390"/>
    </row>
    <row r="45" spans="1:15" ht="19.5" thickBot="1" x14ac:dyDescent="0.35">
      <c r="D45" s="127"/>
      <c r="E45" s="128"/>
      <c r="F45" s="129">
        <v>0</v>
      </c>
      <c r="I45" s="130"/>
      <c r="J45" s="268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102204.55700000003</v>
      </c>
      <c r="H46" s="23"/>
      <c r="I46" s="132" t="s">
        <v>57</v>
      </c>
      <c r="J46" s="269"/>
      <c r="K46" s="391">
        <f>-C4</f>
        <v>-229708.38</v>
      </c>
      <c r="L46" s="392"/>
      <c r="M46" s="134"/>
    </row>
    <row r="47" spans="1:15" ht="16.5" thickBot="1" x14ac:dyDescent="0.3">
      <c r="D47" s="135" t="s">
        <v>58</v>
      </c>
      <c r="E47" s="65" t="s">
        <v>59</v>
      </c>
      <c r="F47" s="136">
        <v>12321</v>
      </c>
    </row>
    <row r="48" spans="1:15" ht="20.25" thickTop="1" thickBot="1" x14ac:dyDescent="0.35">
      <c r="C48" s="137">
        <v>44048</v>
      </c>
      <c r="D48" s="393" t="s">
        <v>60</v>
      </c>
      <c r="E48" s="394"/>
      <c r="F48" s="138">
        <v>256378.82</v>
      </c>
      <c r="I48" s="395" t="s">
        <v>61</v>
      </c>
      <c r="J48" s="396"/>
      <c r="K48" s="397">
        <f>K44+K46</f>
        <v>141195.99700000003</v>
      </c>
      <c r="L48" s="398"/>
    </row>
    <row r="49" spans="2:15" ht="18.75" x14ac:dyDescent="0.3">
      <c r="C49" s="139"/>
      <c r="D49" s="140"/>
      <c r="E49" s="141" t="s">
        <v>62</v>
      </c>
      <c r="F49" s="142">
        <f>F46+F47+F48</f>
        <v>370904.37700000004</v>
      </c>
      <c r="J49" s="270"/>
      <c r="M49" s="143"/>
    </row>
    <row r="51" spans="2:15" x14ac:dyDescent="0.25">
      <c r="B51"/>
      <c r="C51"/>
      <c r="D51" s="384"/>
      <c r="E51" s="384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 s="271"/>
      <c r="L54" s="273"/>
      <c r="M54"/>
      <c r="N54" s="65"/>
      <c r="O54" s="65"/>
    </row>
    <row r="55" spans="2:15" x14ac:dyDescent="0.25">
      <c r="B55"/>
      <c r="C55"/>
      <c r="F55" s="145"/>
      <c r="L55" s="273"/>
      <c r="N55" s="65"/>
      <c r="O55" s="65"/>
    </row>
    <row r="56" spans="2:15" x14ac:dyDescent="0.25">
      <c r="F56" s="91"/>
      <c r="L56" s="273"/>
      <c r="M56" s="4"/>
      <c r="N56" s="65"/>
      <c r="O56" s="65"/>
    </row>
    <row r="57" spans="2:15" x14ac:dyDescent="0.25">
      <c r="F57" s="91"/>
      <c r="L57" s="232"/>
      <c r="M57" s="4"/>
      <c r="N57" s="65"/>
      <c r="O57" s="65"/>
    </row>
    <row r="58" spans="2:15" x14ac:dyDescent="0.25">
      <c r="F58" s="91"/>
      <c r="L58" s="273"/>
      <c r="M58" s="4"/>
      <c r="N58" s="65"/>
      <c r="O58" s="65"/>
    </row>
    <row r="59" spans="2:15" x14ac:dyDescent="0.25">
      <c r="F59" s="91"/>
      <c r="L59" s="273"/>
      <c r="M59" s="4"/>
      <c r="N59" s="65"/>
      <c r="O59" s="65"/>
    </row>
    <row r="60" spans="2:15" x14ac:dyDescent="0.25">
      <c r="F60" s="91"/>
      <c r="L60" s="273"/>
      <c r="M60" s="4"/>
    </row>
    <row r="61" spans="2:15" x14ac:dyDescent="0.25">
      <c r="F61" s="91"/>
      <c r="L61" s="273"/>
      <c r="M61" s="4"/>
    </row>
    <row r="62" spans="2:15" x14ac:dyDescent="0.25">
      <c r="F62" s="91"/>
      <c r="L62" s="46"/>
      <c r="M62" s="4"/>
    </row>
    <row r="63" spans="2:15" x14ac:dyDescent="0.25">
      <c r="F63" s="91"/>
      <c r="L63" s="273"/>
      <c r="M63" s="4"/>
    </row>
    <row r="64" spans="2:15" x14ac:dyDescent="0.25">
      <c r="F64" s="91"/>
      <c r="L64" s="337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D48:E48"/>
    <mergeCell ref="I48:J48"/>
    <mergeCell ref="K48:L48"/>
    <mergeCell ref="D51:E51"/>
    <mergeCell ref="M42:N42"/>
    <mergeCell ref="D43:E43"/>
    <mergeCell ref="D44:E44"/>
    <mergeCell ref="I44:J44"/>
    <mergeCell ref="K44:L44"/>
    <mergeCell ref="K46:L46"/>
    <mergeCell ref="H42:I42"/>
    <mergeCell ref="K42:L42"/>
    <mergeCell ref="C1:K1"/>
    <mergeCell ref="B3:C3"/>
    <mergeCell ref="H3:I3"/>
    <mergeCell ref="E4:F4"/>
    <mergeCell ref="H4:I4"/>
  </mergeCells>
  <pageMargins left="0.15748031496062992" right="0.15748031496062992" top="0.35433070866141736" bottom="0.27559055118110237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C93-59BE-4C55-AAA2-6207A31428DB}">
  <sheetPr>
    <tabColor rgb="FF92D050"/>
  </sheetPr>
  <dimension ref="A1:F71"/>
  <sheetViews>
    <sheetView workbookViewId="0">
      <selection activeCell="H12" sqref="H1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44027</v>
      </c>
      <c r="B3" s="157">
        <v>22181</v>
      </c>
      <c r="C3" s="97">
        <v>38328.9</v>
      </c>
      <c r="D3" s="154"/>
      <c r="E3" s="56"/>
      <c r="F3" s="155">
        <f>C3-E3</f>
        <v>38328.9</v>
      </c>
    </row>
    <row r="4" spans="1:6" x14ac:dyDescent="0.25">
      <c r="A4" s="156">
        <v>44027</v>
      </c>
      <c r="B4" s="157">
        <v>22193</v>
      </c>
      <c r="C4" s="97">
        <v>4424</v>
      </c>
      <c r="D4" s="158"/>
      <c r="E4" s="97"/>
      <c r="F4" s="155">
        <f>F3+C4-E4</f>
        <v>42752.9</v>
      </c>
    </row>
    <row r="5" spans="1:6" x14ac:dyDescent="0.25">
      <c r="A5" s="158">
        <v>44028</v>
      </c>
      <c r="B5" s="157">
        <v>22328</v>
      </c>
      <c r="C5" s="97">
        <v>80009.259999999995</v>
      </c>
      <c r="D5" s="158"/>
      <c r="E5" s="97"/>
      <c r="F5" s="155">
        <f t="shared" ref="F5:F34" si="0">F4+C5-E5</f>
        <v>122762.16</v>
      </c>
    </row>
    <row r="6" spans="1:6" x14ac:dyDescent="0.25">
      <c r="A6" s="158">
        <v>44028</v>
      </c>
      <c r="B6" s="157">
        <v>22330</v>
      </c>
      <c r="C6" s="97">
        <v>224</v>
      </c>
      <c r="D6" s="158"/>
      <c r="E6" s="97"/>
      <c r="F6" s="155">
        <f t="shared" si="0"/>
        <v>122986.16</v>
      </c>
    </row>
    <row r="7" spans="1:6" x14ac:dyDescent="0.25">
      <c r="A7" s="158">
        <v>44028</v>
      </c>
      <c r="B7" s="157">
        <v>22398</v>
      </c>
      <c r="C7" s="97">
        <v>31533.93</v>
      </c>
      <c r="D7" s="158"/>
      <c r="E7" s="97"/>
      <c r="F7" s="155">
        <f t="shared" si="0"/>
        <v>154520.09</v>
      </c>
    </row>
    <row r="8" spans="1:6" x14ac:dyDescent="0.25">
      <c r="A8" s="158">
        <v>44029</v>
      </c>
      <c r="B8" s="157">
        <v>22432</v>
      </c>
      <c r="C8" s="97">
        <v>102884.82</v>
      </c>
      <c r="D8" s="158">
        <v>44030</v>
      </c>
      <c r="E8" s="97">
        <v>257404.91</v>
      </c>
      <c r="F8" s="352">
        <f t="shared" si="0"/>
        <v>0</v>
      </c>
    </row>
    <row r="9" spans="1:6" x14ac:dyDescent="0.25">
      <c r="A9" s="158">
        <v>44030</v>
      </c>
      <c r="B9" s="157">
        <v>22624</v>
      </c>
      <c r="C9" s="97">
        <v>38316.9</v>
      </c>
      <c r="D9" s="158"/>
      <c r="E9" s="97"/>
      <c r="F9" s="155">
        <f t="shared" si="0"/>
        <v>38316.9</v>
      </c>
    </row>
    <row r="10" spans="1:6" x14ac:dyDescent="0.25">
      <c r="A10" s="158">
        <v>44030</v>
      </c>
      <c r="B10" s="157">
        <v>22720</v>
      </c>
      <c r="C10" s="97">
        <v>168559.44</v>
      </c>
      <c r="D10" s="158"/>
      <c r="E10" s="97"/>
      <c r="F10" s="155">
        <f t="shared" si="0"/>
        <v>206876.34</v>
      </c>
    </row>
    <row r="11" spans="1:6" x14ac:dyDescent="0.25">
      <c r="A11" s="156">
        <v>44032</v>
      </c>
      <c r="B11" s="157">
        <v>22830</v>
      </c>
      <c r="C11" s="97">
        <v>534</v>
      </c>
      <c r="D11" s="158"/>
      <c r="E11" s="97"/>
      <c r="F11" s="155">
        <f t="shared" si="0"/>
        <v>207410.34</v>
      </c>
    </row>
    <row r="12" spans="1:6" x14ac:dyDescent="0.25">
      <c r="A12" s="158">
        <v>44032</v>
      </c>
      <c r="B12" s="157">
        <v>22896</v>
      </c>
      <c r="C12" s="97">
        <v>84142.12</v>
      </c>
      <c r="D12" s="158"/>
      <c r="E12" s="97"/>
      <c r="F12" s="155">
        <f t="shared" si="0"/>
        <v>291552.45999999996</v>
      </c>
    </row>
    <row r="13" spans="1:6" x14ac:dyDescent="0.25">
      <c r="A13" s="158">
        <v>44034</v>
      </c>
      <c r="B13" s="157">
        <v>23105</v>
      </c>
      <c r="C13" s="97">
        <v>75996.600000000006</v>
      </c>
      <c r="D13" s="158"/>
      <c r="E13" s="97"/>
      <c r="F13" s="155">
        <f t="shared" si="0"/>
        <v>367549.05999999994</v>
      </c>
    </row>
    <row r="14" spans="1:6" x14ac:dyDescent="0.25">
      <c r="A14" s="158">
        <v>44035</v>
      </c>
      <c r="B14" s="157">
        <v>23253</v>
      </c>
      <c r="C14" s="97">
        <v>99624.7</v>
      </c>
      <c r="D14" s="158"/>
      <c r="E14" s="97"/>
      <c r="F14" s="155">
        <f t="shared" si="0"/>
        <v>467173.75999999995</v>
      </c>
    </row>
    <row r="15" spans="1:6" x14ac:dyDescent="0.25">
      <c r="A15" s="158">
        <v>44035</v>
      </c>
      <c r="B15" s="157">
        <v>23254</v>
      </c>
      <c r="C15" s="97">
        <v>29872.400000000001</v>
      </c>
      <c r="D15" s="158">
        <v>44037</v>
      </c>
      <c r="E15" s="97">
        <v>497046.16</v>
      </c>
      <c r="F15" s="352">
        <f t="shared" si="0"/>
        <v>0</v>
      </c>
    </row>
    <row r="16" spans="1:6" x14ac:dyDescent="0.25">
      <c r="A16" s="158">
        <v>44037</v>
      </c>
      <c r="B16" s="157">
        <v>23477</v>
      </c>
      <c r="C16" s="97">
        <v>129383.9</v>
      </c>
      <c r="D16" s="158"/>
      <c r="E16" s="97"/>
      <c r="F16" s="155">
        <f t="shared" si="0"/>
        <v>129383.9</v>
      </c>
    </row>
    <row r="17" spans="1:6" x14ac:dyDescent="0.25">
      <c r="A17" s="158">
        <v>44038</v>
      </c>
      <c r="B17" s="157">
        <v>23590</v>
      </c>
      <c r="C17" s="97">
        <v>48313.04</v>
      </c>
      <c r="D17" s="158"/>
      <c r="E17" s="97"/>
      <c r="F17" s="155">
        <f t="shared" si="0"/>
        <v>177696.94</v>
      </c>
    </row>
    <row r="18" spans="1:6" x14ac:dyDescent="0.25">
      <c r="A18" s="158">
        <v>44039</v>
      </c>
      <c r="B18" s="157">
        <v>23656</v>
      </c>
      <c r="C18" s="97">
        <v>15802.8</v>
      </c>
      <c r="D18" s="158"/>
      <c r="E18" s="97"/>
      <c r="F18" s="155">
        <f t="shared" si="0"/>
        <v>193499.74</v>
      </c>
    </row>
    <row r="19" spans="1:6" x14ac:dyDescent="0.25">
      <c r="A19" s="158">
        <v>44040</v>
      </c>
      <c r="B19" s="157">
        <v>23810</v>
      </c>
      <c r="C19" s="97">
        <v>114841.8</v>
      </c>
      <c r="D19" s="158">
        <v>44041</v>
      </c>
      <c r="E19" s="97">
        <v>308341.53999999998</v>
      </c>
      <c r="F19" s="155">
        <f t="shared" si="0"/>
        <v>0</v>
      </c>
    </row>
    <row r="20" spans="1:6" x14ac:dyDescent="0.25">
      <c r="A20" s="158">
        <v>44043</v>
      </c>
      <c r="B20" s="157">
        <v>24065</v>
      </c>
      <c r="C20" s="97">
        <v>100707.1</v>
      </c>
      <c r="D20" s="158"/>
      <c r="E20" s="97"/>
      <c r="F20" s="155">
        <f t="shared" si="0"/>
        <v>100707.1</v>
      </c>
    </row>
    <row r="21" spans="1:6" x14ac:dyDescent="0.25">
      <c r="A21" s="158">
        <v>44043</v>
      </c>
      <c r="B21" s="157">
        <v>24067</v>
      </c>
      <c r="C21" s="97">
        <v>35236.6</v>
      </c>
      <c r="D21" s="158"/>
      <c r="E21" s="97"/>
      <c r="F21" s="155">
        <f t="shared" si="0"/>
        <v>135943.70000000001</v>
      </c>
    </row>
    <row r="22" spans="1:6" x14ac:dyDescent="0.25">
      <c r="A22" s="158">
        <v>44043</v>
      </c>
      <c r="B22" s="157">
        <v>24069</v>
      </c>
      <c r="C22" s="97">
        <v>836</v>
      </c>
      <c r="D22" s="158"/>
      <c r="E22" s="97"/>
      <c r="F22" s="155">
        <f t="shared" si="0"/>
        <v>136779.70000000001</v>
      </c>
    </row>
    <row r="23" spans="1:6" x14ac:dyDescent="0.25">
      <c r="A23" s="158">
        <v>44043</v>
      </c>
      <c r="B23" s="157">
        <v>24118</v>
      </c>
      <c r="C23" s="97">
        <v>18659</v>
      </c>
      <c r="D23" s="158"/>
      <c r="E23" s="97"/>
      <c r="F23" s="155">
        <f t="shared" si="0"/>
        <v>155438.70000000001</v>
      </c>
    </row>
    <row r="24" spans="1:6" x14ac:dyDescent="0.25">
      <c r="A24" s="158">
        <v>44044</v>
      </c>
      <c r="B24" s="157">
        <v>24238</v>
      </c>
      <c r="C24" s="97">
        <v>2950.2</v>
      </c>
      <c r="D24" s="158"/>
      <c r="E24" s="97"/>
      <c r="F24" s="155">
        <f t="shared" si="0"/>
        <v>158388.90000000002</v>
      </c>
    </row>
    <row r="25" spans="1:6" x14ac:dyDescent="0.25">
      <c r="A25" s="158">
        <v>44044</v>
      </c>
      <c r="B25" s="157">
        <v>24275</v>
      </c>
      <c r="C25" s="97">
        <v>122609.62</v>
      </c>
      <c r="D25" s="158"/>
      <c r="E25" s="97"/>
      <c r="F25" s="155">
        <f t="shared" si="0"/>
        <v>280998.52</v>
      </c>
    </row>
    <row r="26" spans="1:6" x14ac:dyDescent="0.25">
      <c r="A26" s="158">
        <v>44044</v>
      </c>
      <c r="B26" s="157">
        <v>24277</v>
      </c>
      <c r="C26" s="97">
        <v>21246</v>
      </c>
      <c r="D26" s="158">
        <v>44044</v>
      </c>
      <c r="E26" s="97">
        <v>302244.52</v>
      </c>
      <c r="F26" s="155">
        <f t="shared" si="0"/>
        <v>0</v>
      </c>
    </row>
    <row r="27" spans="1:6" x14ac:dyDescent="0.25">
      <c r="A27" s="158"/>
      <c r="B27" s="157"/>
      <c r="C27" s="97"/>
      <c r="D27" s="158"/>
      <c r="E27" s="97"/>
      <c r="F27" s="155">
        <f t="shared" si="0"/>
        <v>0</v>
      </c>
    </row>
    <row r="28" spans="1:6" x14ac:dyDescent="0.25">
      <c r="A28" s="158">
        <v>44045</v>
      </c>
      <c r="B28" s="157">
        <v>24371</v>
      </c>
      <c r="C28" s="97">
        <v>81449.600000000006</v>
      </c>
      <c r="D28" s="158"/>
      <c r="E28" s="97"/>
      <c r="F28" s="155">
        <f t="shared" si="0"/>
        <v>81449.600000000006</v>
      </c>
    </row>
    <row r="29" spans="1:6" x14ac:dyDescent="0.25">
      <c r="A29" s="158">
        <v>44046</v>
      </c>
      <c r="B29" s="157">
        <v>24498</v>
      </c>
      <c r="C29" s="97">
        <v>24543.1</v>
      </c>
      <c r="D29" s="158"/>
      <c r="E29" s="97"/>
      <c r="F29" s="155">
        <f t="shared" si="0"/>
        <v>105992.70000000001</v>
      </c>
    </row>
    <row r="30" spans="1:6" x14ac:dyDescent="0.25">
      <c r="A30" s="158">
        <v>44048</v>
      </c>
      <c r="B30" s="157">
        <v>24625</v>
      </c>
      <c r="C30" s="97">
        <v>24553.8</v>
      </c>
      <c r="D30" s="158"/>
      <c r="E30" s="97"/>
      <c r="F30" s="155">
        <f t="shared" si="0"/>
        <v>130546.50000000001</v>
      </c>
    </row>
    <row r="31" spans="1:6" x14ac:dyDescent="0.25">
      <c r="A31" s="158">
        <v>44048</v>
      </c>
      <c r="B31" s="157">
        <v>24718</v>
      </c>
      <c r="C31" s="97">
        <v>4914.8</v>
      </c>
      <c r="D31" s="158"/>
      <c r="E31" s="97"/>
      <c r="F31" s="155">
        <f t="shared" si="0"/>
        <v>135461.30000000002</v>
      </c>
    </row>
    <row r="32" spans="1:6" x14ac:dyDescent="0.25">
      <c r="A32" s="156"/>
      <c r="B32" s="157"/>
      <c r="C32" s="97"/>
      <c r="D32" s="154"/>
      <c r="E32" s="91"/>
      <c r="F32" s="155">
        <f t="shared" si="0"/>
        <v>135461.30000000002</v>
      </c>
    </row>
    <row r="33" spans="1:6" x14ac:dyDescent="0.25">
      <c r="A33" s="156"/>
      <c r="B33" s="157"/>
      <c r="C33" s="97"/>
      <c r="D33" s="154"/>
      <c r="E33" s="91"/>
      <c r="F33" s="155">
        <f t="shared" si="0"/>
        <v>135461.30000000002</v>
      </c>
    </row>
    <row r="34" spans="1:6" ht="15.75" thickBot="1" x14ac:dyDescent="0.3">
      <c r="A34" s="159"/>
      <c r="B34" s="160"/>
      <c r="C34" s="161">
        <v>0</v>
      </c>
      <c r="D34" s="162"/>
      <c r="E34" s="161"/>
      <c r="F34" s="155">
        <f t="shared" si="0"/>
        <v>135461.30000000002</v>
      </c>
    </row>
    <row r="35" spans="1:6" ht="19.5" thickTop="1" x14ac:dyDescent="0.3">
      <c r="B35" s="65"/>
      <c r="C35" s="4">
        <f>SUM(C3:C34)</f>
        <v>1500498.4300000006</v>
      </c>
      <c r="D35" s="1"/>
      <c r="E35" s="4">
        <f>SUM(E3:E34)</f>
        <v>1365037.13</v>
      </c>
      <c r="F35" s="163">
        <f>F34</f>
        <v>135461.30000000002</v>
      </c>
    </row>
    <row r="36" spans="1:6" x14ac:dyDescent="0.25">
      <c r="B36" s="65"/>
      <c r="C36" s="4"/>
      <c r="D36" s="1"/>
      <c r="E36" s="5"/>
      <c r="F36" s="4"/>
    </row>
    <row r="37" spans="1:6" x14ac:dyDescent="0.25">
      <c r="B37" s="65"/>
      <c r="C37" s="4"/>
      <c r="D37" s="1"/>
      <c r="E37" s="5"/>
      <c r="F37" s="4"/>
    </row>
    <row r="38" spans="1:6" x14ac:dyDescent="0.25">
      <c r="A38"/>
      <c r="B38" s="23"/>
      <c r="D38" s="23"/>
    </row>
    <row r="39" spans="1:6" x14ac:dyDescent="0.25">
      <c r="A39"/>
      <c r="B39" s="23"/>
      <c r="D39" s="23"/>
    </row>
    <row r="40" spans="1:6" x14ac:dyDescent="0.25">
      <c r="A40"/>
      <c r="B40" s="23"/>
      <c r="D40" s="23"/>
    </row>
    <row r="41" spans="1:6" x14ac:dyDescent="0.25">
      <c r="A41"/>
      <c r="B41" s="23"/>
      <c r="D41" s="23"/>
      <c r="F41"/>
    </row>
    <row r="42" spans="1:6" x14ac:dyDescent="0.25">
      <c r="A42"/>
      <c r="B42" s="23"/>
      <c r="D42" s="23"/>
      <c r="F42"/>
    </row>
    <row r="43" spans="1:6" x14ac:dyDescent="0.25">
      <c r="A43"/>
      <c r="B43" s="23"/>
      <c r="D43" s="23"/>
      <c r="F43"/>
    </row>
    <row r="44" spans="1:6" x14ac:dyDescent="0.25">
      <c r="A44"/>
      <c r="B44" s="23"/>
      <c r="D44" s="23"/>
      <c r="F44"/>
    </row>
    <row r="45" spans="1:6" x14ac:dyDescent="0.25">
      <c r="A45"/>
      <c r="B45" s="23"/>
      <c r="D45" s="23"/>
      <c r="F45"/>
    </row>
    <row r="46" spans="1:6" x14ac:dyDescent="0.25">
      <c r="A46"/>
      <c r="B46" s="23"/>
      <c r="D46" s="23"/>
      <c r="F46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E50"/>
      <c r="F50"/>
    </row>
    <row r="51" spans="1:6" x14ac:dyDescent="0.25">
      <c r="A51"/>
      <c r="B51" s="23"/>
      <c r="D51" s="23"/>
      <c r="E51"/>
      <c r="F51"/>
    </row>
    <row r="52" spans="1:6" x14ac:dyDescent="0.25">
      <c r="A52"/>
      <c r="B52" s="23"/>
      <c r="D52" s="23"/>
      <c r="E52"/>
      <c r="F52"/>
    </row>
    <row r="53" spans="1:6" x14ac:dyDescent="0.25">
      <c r="A53"/>
      <c r="B53" s="23"/>
      <c r="D53" s="23"/>
      <c r="E53"/>
      <c r="F53"/>
    </row>
    <row r="54" spans="1:6" x14ac:dyDescent="0.25">
      <c r="A54"/>
      <c r="B54" s="23"/>
      <c r="D54" s="23"/>
      <c r="E54"/>
      <c r="F54"/>
    </row>
    <row r="55" spans="1:6" x14ac:dyDescent="0.25">
      <c r="A55"/>
      <c r="B55" s="23"/>
      <c r="D55" s="23"/>
      <c r="E55"/>
      <c r="F55"/>
    </row>
    <row r="56" spans="1:6" x14ac:dyDescent="0.25">
      <c r="B56" s="23"/>
      <c r="D56" s="23"/>
      <c r="E56"/>
    </row>
    <row r="57" spans="1:6" x14ac:dyDescent="0.25">
      <c r="B57" s="23"/>
      <c r="D57" s="23"/>
      <c r="E57"/>
    </row>
    <row r="58" spans="1:6" x14ac:dyDescent="0.25">
      <c r="B58" s="23"/>
      <c r="D58" s="23"/>
      <c r="E58"/>
    </row>
    <row r="59" spans="1:6" x14ac:dyDescent="0.25">
      <c r="B59" s="23"/>
      <c r="D59" s="23"/>
      <c r="E59"/>
    </row>
    <row r="60" spans="1:6" x14ac:dyDescent="0.25">
      <c r="B60" s="23"/>
      <c r="D60" s="23"/>
      <c r="E60"/>
    </row>
    <row r="61" spans="1:6" x14ac:dyDescent="0.25">
      <c r="B61" s="23"/>
      <c r="D61" s="23"/>
      <c r="E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4" x14ac:dyDescent="0.25">
      <c r="B65" s="23"/>
    </row>
    <row r="66" spans="2:4" x14ac:dyDescent="0.25">
      <c r="B66" s="23"/>
    </row>
    <row r="67" spans="2:4" x14ac:dyDescent="0.25">
      <c r="B67" s="23"/>
      <c r="D67" s="23"/>
    </row>
    <row r="68" spans="2:4" x14ac:dyDescent="0.25">
      <c r="B68" s="23"/>
    </row>
    <row r="69" spans="2:4" x14ac:dyDescent="0.25">
      <c r="B69" s="23"/>
    </row>
    <row r="70" spans="2:4" x14ac:dyDescent="0.25">
      <c r="B70" s="23"/>
    </row>
    <row r="71" spans="2:4" ht="18.75" x14ac:dyDescent="0.3">
      <c r="C71" s="1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3718-DF60-4357-84AA-483E69A3670C}">
  <sheetPr>
    <tabColor rgb="FF7030A0"/>
  </sheetPr>
  <dimension ref="A1:O88"/>
  <sheetViews>
    <sheetView workbookViewId="0">
      <selection activeCell="G15" sqref="G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24.28515625" style="4" customWidth="1"/>
  </cols>
  <sheetData>
    <row r="1" spans="1:15" ht="23.25" x14ac:dyDescent="0.35">
      <c r="C1" s="371" t="s">
        <v>335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372" t="s">
        <v>2</v>
      </c>
      <c r="C3" s="373"/>
      <c r="D3" s="12"/>
      <c r="E3" s="285"/>
      <c r="F3" s="285"/>
      <c r="H3" s="401" t="s">
        <v>135</v>
      </c>
      <c r="I3" s="40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256378.82</v>
      </c>
      <c r="D4" s="246">
        <v>44048</v>
      </c>
      <c r="E4" s="374" t="s">
        <v>6</v>
      </c>
      <c r="F4" s="375"/>
      <c r="H4" s="376" t="s">
        <v>7</v>
      </c>
      <c r="I4" s="377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44049</v>
      </c>
      <c r="C5" s="249">
        <v>3743</v>
      </c>
      <c r="D5" s="250" t="s">
        <v>336</v>
      </c>
      <c r="E5" s="27">
        <v>44049</v>
      </c>
      <c r="F5" s="28">
        <v>76082</v>
      </c>
      <c r="H5" s="29">
        <v>44049</v>
      </c>
      <c r="I5" s="30">
        <v>0</v>
      </c>
      <c r="M5" s="31">
        <v>82179</v>
      </c>
      <c r="N5" s="32">
        <v>1443</v>
      </c>
      <c r="O5" s="91"/>
    </row>
    <row r="6" spans="1:15" ht="16.5" thickBot="1" x14ac:dyDescent="0.3">
      <c r="A6" s="23"/>
      <c r="B6" s="248">
        <v>44050</v>
      </c>
      <c r="C6" s="249">
        <v>10201</v>
      </c>
      <c r="D6" s="252" t="s">
        <v>337</v>
      </c>
      <c r="E6" s="27">
        <v>44050</v>
      </c>
      <c r="F6" s="28">
        <v>97894</v>
      </c>
      <c r="H6" s="29">
        <v>44050</v>
      </c>
      <c r="I6" s="34">
        <v>10099.91</v>
      </c>
      <c r="J6" s="55"/>
      <c r="K6" s="40"/>
      <c r="L6" s="41">
        <v>0</v>
      </c>
      <c r="M6" s="31">
        <v>66768</v>
      </c>
      <c r="N6" s="32">
        <v>10826</v>
      </c>
      <c r="O6" s="217"/>
    </row>
    <row r="7" spans="1:15" ht="15.75" thickBot="1" x14ac:dyDescent="0.3">
      <c r="A7" s="23"/>
      <c r="B7" s="248">
        <v>44051</v>
      </c>
      <c r="C7" s="249">
        <v>3115</v>
      </c>
      <c r="D7" s="253" t="s">
        <v>322</v>
      </c>
      <c r="E7" s="27">
        <v>44051</v>
      </c>
      <c r="F7" s="28">
        <v>110897</v>
      </c>
      <c r="H7" s="29">
        <v>44051</v>
      </c>
      <c r="I7" s="34">
        <v>450</v>
      </c>
      <c r="J7" s="55">
        <v>44051</v>
      </c>
      <c r="K7" s="48" t="s">
        <v>338</v>
      </c>
      <c r="L7" s="52">
        <f>16644.94+4571+400</f>
        <v>21615.94</v>
      </c>
      <c r="M7" s="31">
        <v>89358</v>
      </c>
      <c r="N7" s="32">
        <v>5476</v>
      </c>
      <c r="O7" s="219"/>
    </row>
    <row r="8" spans="1:15" ht="15.75" thickBot="1" x14ac:dyDescent="0.3">
      <c r="A8" s="23"/>
      <c r="B8" s="248">
        <v>44052</v>
      </c>
      <c r="C8" s="249">
        <v>0</v>
      </c>
      <c r="D8" s="255"/>
      <c r="E8" s="27">
        <v>44052</v>
      </c>
      <c r="F8" s="28">
        <v>81282</v>
      </c>
      <c r="H8" s="29">
        <v>44052</v>
      </c>
      <c r="I8" s="34">
        <v>450</v>
      </c>
      <c r="J8" s="341"/>
      <c r="K8" s="48"/>
      <c r="L8" s="41">
        <v>0</v>
      </c>
      <c r="M8" s="31">
        <v>72756</v>
      </c>
      <c r="N8" s="32">
        <v>8076</v>
      </c>
      <c r="O8" s="217"/>
    </row>
    <row r="9" spans="1:15" ht="15.75" thickBot="1" x14ac:dyDescent="0.3">
      <c r="A9" s="23"/>
      <c r="B9" s="248">
        <v>44053</v>
      </c>
      <c r="C9" s="249">
        <v>5863.8</v>
      </c>
      <c r="D9" s="257" t="s">
        <v>339</v>
      </c>
      <c r="E9" s="27">
        <v>44053</v>
      </c>
      <c r="F9" s="28">
        <v>79560</v>
      </c>
      <c r="H9" s="29">
        <v>44053</v>
      </c>
      <c r="I9" s="34">
        <v>315</v>
      </c>
      <c r="J9" s="342"/>
      <c r="K9" s="297"/>
      <c r="L9" s="41">
        <v>0</v>
      </c>
      <c r="M9" s="31">
        <v>70897</v>
      </c>
      <c r="N9" s="32">
        <v>2484</v>
      </c>
      <c r="O9" s="217"/>
    </row>
    <row r="10" spans="1:15" ht="15.75" thickBot="1" x14ac:dyDescent="0.3">
      <c r="A10" s="23"/>
      <c r="B10" s="248">
        <v>44054</v>
      </c>
      <c r="C10" s="249">
        <v>5134</v>
      </c>
      <c r="D10" s="253" t="s">
        <v>340</v>
      </c>
      <c r="E10" s="27">
        <v>44054</v>
      </c>
      <c r="F10" s="28">
        <v>67244</v>
      </c>
      <c r="H10" s="29">
        <v>44054</v>
      </c>
      <c r="I10" s="34">
        <v>3363</v>
      </c>
      <c r="J10" s="342"/>
      <c r="K10" s="300"/>
      <c r="L10" s="58"/>
      <c r="M10" s="31">
        <v>57300</v>
      </c>
      <c r="N10" s="32">
        <v>3870</v>
      </c>
      <c r="O10" s="219"/>
    </row>
    <row r="11" spans="1:15" ht="15.75" thickBot="1" x14ac:dyDescent="0.3">
      <c r="A11" s="23"/>
      <c r="B11" s="248">
        <v>44055</v>
      </c>
      <c r="C11" s="249">
        <v>4400</v>
      </c>
      <c r="D11" s="252" t="s">
        <v>341</v>
      </c>
      <c r="E11" s="27">
        <v>44055</v>
      </c>
      <c r="F11" s="28">
        <v>85748</v>
      </c>
      <c r="H11" s="29">
        <v>44055</v>
      </c>
      <c r="I11" s="34">
        <v>360</v>
      </c>
      <c r="J11" s="259"/>
      <c r="K11" s="54"/>
      <c r="L11" s="52"/>
      <c r="M11" s="31">
        <f>72148+11546</f>
        <v>83694</v>
      </c>
      <c r="N11" s="32">
        <v>3140</v>
      </c>
      <c r="O11" s="217"/>
    </row>
    <row r="12" spans="1:15" ht="15.75" thickBot="1" x14ac:dyDescent="0.3">
      <c r="A12" s="23"/>
      <c r="B12" s="248">
        <v>44056</v>
      </c>
      <c r="C12" s="249">
        <v>803</v>
      </c>
      <c r="D12" s="252" t="s">
        <v>19</v>
      </c>
      <c r="E12" s="27">
        <v>44056</v>
      </c>
      <c r="F12" s="28">
        <v>70761</v>
      </c>
      <c r="H12" s="29">
        <v>44056</v>
      </c>
      <c r="I12" s="34">
        <v>405</v>
      </c>
      <c r="J12" s="55"/>
      <c r="K12" s="48"/>
      <c r="L12" s="52"/>
      <c r="M12" s="31">
        <v>67772</v>
      </c>
      <c r="N12" s="32">
        <v>1781</v>
      </c>
      <c r="O12" s="220"/>
    </row>
    <row r="13" spans="1:15" ht="15.75" thickBot="1" x14ac:dyDescent="0.3">
      <c r="A13" s="23"/>
      <c r="B13" s="248">
        <v>44057</v>
      </c>
      <c r="C13" s="249">
        <v>11361</v>
      </c>
      <c r="D13" s="255" t="s">
        <v>342</v>
      </c>
      <c r="E13" s="27">
        <v>44057</v>
      </c>
      <c r="F13" s="28">
        <v>100651</v>
      </c>
      <c r="H13" s="29">
        <v>44057</v>
      </c>
      <c r="I13" s="34">
        <v>12554</v>
      </c>
      <c r="J13" s="55"/>
      <c r="K13" s="48"/>
      <c r="L13" s="52"/>
      <c r="M13" s="31">
        <v>72082</v>
      </c>
      <c r="N13" s="32">
        <v>4654</v>
      </c>
      <c r="O13" s="217"/>
    </row>
    <row r="14" spans="1:15" ht="15.75" thickBot="1" x14ac:dyDescent="0.3">
      <c r="A14" s="23"/>
      <c r="B14" s="248">
        <v>44058</v>
      </c>
      <c r="C14" s="249">
        <v>4427</v>
      </c>
      <c r="D14" s="253" t="s">
        <v>343</v>
      </c>
      <c r="E14" s="27">
        <v>44058</v>
      </c>
      <c r="F14" s="28">
        <v>135806</v>
      </c>
      <c r="H14" s="29">
        <v>44058</v>
      </c>
      <c r="I14" s="34">
        <v>1668</v>
      </c>
      <c r="J14" s="55">
        <v>44058</v>
      </c>
      <c r="K14" s="48" t="s">
        <v>344</v>
      </c>
      <c r="L14" s="52">
        <f>16657.91+4000+400</f>
        <v>21057.91</v>
      </c>
      <c r="M14" s="31">
        <v>107673</v>
      </c>
      <c r="N14" s="32">
        <v>9925</v>
      </c>
      <c r="O14" s="217"/>
    </row>
    <row r="15" spans="1:15" ht="15.75" thickBot="1" x14ac:dyDescent="0.3">
      <c r="A15" s="23"/>
      <c r="B15" s="248">
        <v>44059</v>
      </c>
      <c r="C15" s="249">
        <v>0</v>
      </c>
      <c r="D15" s="252"/>
      <c r="E15" s="27">
        <v>44059</v>
      </c>
      <c r="F15" s="28">
        <v>87770</v>
      </c>
      <c r="H15" s="29">
        <v>44059</v>
      </c>
      <c r="I15" s="34">
        <v>450</v>
      </c>
      <c r="J15" s="55"/>
      <c r="K15" s="48"/>
      <c r="L15" s="52">
        <v>0</v>
      </c>
      <c r="M15" s="31">
        <v>84146</v>
      </c>
      <c r="N15" s="32">
        <v>3174</v>
      </c>
      <c r="O15" s="343"/>
    </row>
    <row r="16" spans="1:15" ht="15.75" thickBot="1" x14ac:dyDescent="0.3">
      <c r="A16" s="23"/>
      <c r="B16" s="248">
        <v>44060</v>
      </c>
      <c r="C16" s="249">
        <v>4219</v>
      </c>
      <c r="D16" s="252" t="s">
        <v>345</v>
      </c>
      <c r="E16" s="27">
        <v>44060</v>
      </c>
      <c r="F16" s="28">
        <v>92229</v>
      </c>
      <c r="H16" s="29">
        <v>44060</v>
      </c>
      <c r="I16" s="34">
        <v>315</v>
      </c>
      <c r="J16" s="55"/>
      <c r="K16" s="48"/>
      <c r="L16" s="56">
        <v>0</v>
      </c>
      <c r="M16" s="31">
        <f>17460+66365</f>
        <v>83825</v>
      </c>
      <c r="N16" s="32">
        <v>3870</v>
      </c>
      <c r="O16" s="343"/>
    </row>
    <row r="17" spans="1:15" ht="15.75" thickBot="1" x14ac:dyDescent="0.3">
      <c r="A17" s="23"/>
      <c r="B17" s="248">
        <v>44061</v>
      </c>
      <c r="C17" s="249">
        <v>10890</v>
      </c>
      <c r="D17" s="255" t="s">
        <v>346</v>
      </c>
      <c r="E17" s="27">
        <v>44061</v>
      </c>
      <c r="F17" s="28">
        <v>68209</v>
      </c>
      <c r="H17" s="29">
        <v>44061</v>
      </c>
      <c r="I17" s="34">
        <v>360</v>
      </c>
      <c r="J17" s="57"/>
      <c r="K17" s="48"/>
      <c r="L17" s="58">
        <v>0</v>
      </c>
      <c r="M17" s="31">
        <v>55330</v>
      </c>
      <c r="N17" s="32">
        <v>1629</v>
      </c>
      <c r="O17" s="217"/>
    </row>
    <row r="18" spans="1:15" ht="15.75" thickBot="1" x14ac:dyDescent="0.3">
      <c r="A18" s="23"/>
      <c r="B18" s="248">
        <v>44062</v>
      </c>
      <c r="C18" s="249">
        <v>7413</v>
      </c>
      <c r="D18" s="252" t="s">
        <v>347</v>
      </c>
      <c r="E18" s="27">
        <v>44062</v>
      </c>
      <c r="F18" s="28">
        <v>68394</v>
      </c>
      <c r="H18" s="29">
        <v>44062</v>
      </c>
      <c r="I18" s="34">
        <v>315</v>
      </c>
      <c r="J18" s="57"/>
      <c r="K18" s="59"/>
      <c r="L18" s="52"/>
      <c r="M18" s="31">
        <v>59112</v>
      </c>
      <c r="N18" s="32">
        <v>1554</v>
      </c>
      <c r="O18" s="217"/>
    </row>
    <row r="19" spans="1:15" ht="15.75" thickBot="1" x14ac:dyDescent="0.3">
      <c r="A19" s="23"/>
      <c r="B19" s="248">
        <v>44063</v>
      </c>
      <c r="C19" s="249">
        <v>2424</v>
      </c>
      <c r="D19" s="252" t="s">
        <v>348</v>
      </c>
      <c r="E19" s="27">
        <v>44063</v>
      </c>
      <c r="F19" s="28">
        <v>85387</v>
      </c>
      <c r="H19" s="29">
        <v>44063</v>
      </c>
      <c r="I19" s="34">
        <v>360</v>
      </c>
      <c r="J19" s="57"/>
      <c r="K19" s="59"/>
      <c r="L19" s="61"/>
      <c r="M19" s="203">
        <v>79848</v>
      </c>
      <c r="N19" s="32">
        <v>2755</v>
      </c>
      <c r="O19" s="343" t="s">
        <v>189</v>
      </c>
    </row>
    <row r="20" spans="1:15" ht="15.75" thickBot="1" x14ac:dyDescent="0.3">
      <c r="A20" s="23"/>
      <c r="B20" s="248">
        <v>44064</v>
      </c>
      <c r="C20" s="249">
        <v>11577</v>
      </c>
      <c r="D20" s="252" t="s">
        <v>349</v>
      </c>
      <c r="E20" s="27">
        <v>44064</v>
      </c>
      <c r="F20" s="28">
        <v>106201</v>
      </c>
      <c r="H20" s="29">
        <v>44064</v>
      </c>
      <c r="I20" s="34">
        <v>10419</v>
      </c>
      <c r="J20" s="55"/>
      <c r="K20" s="62"/>
      <c r="L20" s="58" t="s">
        <v>10</v>
      </c>
      <c r="M20" s="203">
        <v>77351</v>
      </c>
      <c r="N20" s="32">
        <v>6854</v>
      </c>
      <c r="O20" s="343" t="s">
        <v>189</v>
      </c>
    </row>
    <row r="21" spans="1:15" ht="15.75" thickBot="1" x14ac:dyDescent="0.3">
      <c r="A21" s="23"/>
      <c r="B21" s="248">
        <v>44065</v>
      </c>
      <c r="C21" s="249">
        <v>20061.599999999999</v>
      </c>
      <c r="D21" s="252" t="s">
        <v>350</v>
      </c>
      <c r="E21" s="27">
        <v>44065</v>
      </c>
      <c r="F21" s="28">
        <v>130016</v>
      </c>
      <c r="H21" s="29">
        <v>44065</v>
      </c>
      <c r="I21" s="34">
        <v>405</v>
      </c>
      <c r="J21" s="57">
        <v>44065</v>
      </c>
      <c r="K21" s="59" t="s">
        <v>351</v>
      </c>
      <c r="L21" s="58">
        <f>14093.76+400+4000</f>
        <v>18493.760000000002</v>
      </c>
      <c r="M21" s="203">
        <v>93674</v>
      </c>
      <c r="N21" s="32">
        <v>6031</v>
      </c>
      <c r="O21" s="343" t="s">
        <v>189</v>
      </c>
    </row>
    <row r="22" spans="1:15" ht="15.75" thickBot="1" x14ac:dyDescent="0.3">
      <c r="A22" s="23"/>
      <c r="B22" s="248">
        <v>44066</v>
      </c>
      <c r="C22" s="249">
        <v>0</v>
      </c>
      <c r="D22" s="252"/>
      <c r="E22" s="27">
        <v>44066</v>
      </c>
      <c r="F22" s="28">
        <v>84092</v>
      </c>
      <c r="H22" s="29">
        <v>44066</v>
      </c>
      <c r="I22" s="34">
        <v>405</v>
      </c>
      <c r="J22" s="64"/>
      <c r="K22" s="65"/>
      <c r="L22" s="66"/>
      <c r="M22" s="203">
        <v>76231</v>
      </c>
      <c r="N22" s="32">
        <v>7456</v>
      </c>
      <c r="O22" s="343" t="s">
        <v>189</v>
      </c>
    </row>
    <row r="23" spans="1:15" ht="15.75" thickBot="1" x14ac:dyDescent="0.3">
      <c r="A23" s="23"/>
      <c r="B23" s="248">
        <v>44067</v>
      </c>
      <c r="C23" s="249">
        <v>1645</v>
      </c>
      <c r="D23" s="252" t="s">
        <v>19</v>
      </c>
      <c r="E23" s="27">
        <v>44067</v>
      </c>
      <c r="F23" s="28">
        <v>58130</v>
      </c>
      <c r="H23" s="29">
        <v>44067</v>
      </c>
      <c r="I23" s="34">
        <v>405</v>
      </c>
      <c r="J23" s="221"/>
      <c r="K23" s="222"/>
      <c r="L23" s="223"/>
      <c r="M23" s="31">
        <v>54837</v>
      </c>
      <c r="N23" s="32">
        <v>1243</v>
      </c>
      <c r="O23" s="204"/>
    </row>
    <row r="24" spans="1:15" ht="15.75" thickBot="1" x14ac:dyDescent="0.3">
      <c r="A24" s="23"/>
      <c r="B24" s="248">
        <v>44068</v>
      </c>
      <c r="C24" s="249">
        <v>5431</v>
      </c>
      <c r="D24" s="252" t="s">
        <v>352</v>
      </c>
      <c r="E24" s="27">
        <v>44068</v>
      </c>
      <c r="F24" s="28">
        <v>73606</v>
      </c>
      <c r="H24" s="29">
        <v>44068</v>
      </c>
      <c r="I24" s="34">
        <v>620</v>
      </c>
      <c r="J24" s="224">
        <v>44057</v>
      </c>
      <c r="K24" s="228" t="s">
        <v>353</v>
      </c>
      <c r="L24" s="345">
        <v>2508</v>
      </c>
      <c r="M24" s="31">
        <v>62152</v>
      </c>
      <c r="N24" s="32">
        <v>5403</v>
      </c>
      <c r="O24" s="217"/>
    </row>
    <row r="25" spans="1:15" ht="15.75" thickBot="1" x14ac:dyDescent="0.3">
      <c r="A25" s="23"/>
      <c r="B25" s="248">
        <v>44069</v>
      </c>
      <c r="C25" s="249">
        <v>4557</v>
      </c>
      <c r="D25" s="252" t="s">
        <v>354</v>
      </c>
      <c r="E25" s="27">
        <v>44069</v>
      </c>
      <c r="F25" s="28">
        <v>67133</v>
      </c>
      <c r="H25" s="29">
        <v>44069</v>
      </c>
      <c r="I25" s="34">
        <v>4405</v>
      </c>
      <c r="J25" s="346"/>
      <c r="K25" s="86"/>
      <c r="L25" s="178"/>
      <c r="M25" s="31">
        <v>57455</v>
      </c>
      <c r="N25" s="32">
        <v>716</v>
      </c>
      <c r="O25" s="217"/>
    </row>
    <row r="26" spans="1:15" ht="15.75" thickBot="1" x14ac:dyDescent="0.3">
      <c r="A26" s="23"/>
      <c r="B26" s="248">
        <v>44070</v>
      </c>
      <c r="C26" s="249">
        <v>1033</v>
      </c>
      <c r="D26" s="252" t="s">
        <v>19</v>
      </c>
      <c r="E26" s="27">
        <v>44070</v>
      </c>
      <c r="F26" s="28">
        <v>82201</v>
      </c>
      <c r="H26" s="29">
        <v>44070</v>
      </c>
      <c r="I26" s="34">
        <v>360</v>
      </c>
      <c r="J26" s="55"/>
      <c r="K26" s="228"/>
      <c r="L26" s="223"/>
      <c r="M26" s="31">
        <v>75111</v>
      </c>
      <c r="N26" s="32">
        <v>5697</v>
      </c>
      <c r="O26" s="217"/>
    </row>
    <row r="27" spans="1:15" ht="15.75" thickBot="1" x14ac:dyDescent="0.3">
      <c r="A27" s="23"/>
      <c r="B27" s="248">
        <v>44071</v>
      </c>
      <c r="C27" s="249">
        <f>3472+1588+640+550+165</f>
        <v>6415</v>
      </c>
      <c r="D27" s="252" t="s">
        <v>355</v>
      </c>
      <c r="E27" s="27">
        <v>44071</v>
      </c>
      <c r="F27" s="28">
        <v>100091</v>
      </c>
      <c r="H27" s="29">
        <v>44071</v>
      </c>
      <c r="I27" s="34">
        <v>10515</v>
      </c>
      <c r="J27" s="176"/>
      <c r="K27" s="96"/>
      <c r="L27" s="178"/>
      <c r="M27" s="31">
        <v>79557</v>
      </c>
      <c r="N27" s="32">
        <v>3604</v>
      </c>
      <c r="O27" s="217"/>
    </row>
    <row r="28" spans="1:15" ht="15.75" thickBot="1" x14ac:dyDescent="0.3">
      <c r="A28" s="23"/>
      <c r="B28" s="248">
        <v>44072</v>
      </c>
      <c r="C28" s="249">
        <f>7100+1200+1004</f>
        <v>9304</v>
      </c>
      <c r="D28" s="253" t="s">
        <v>356</v>
      </c>
      <c r="E28" s="27">
        <v>44072</v>
      </c>
      <c r="F28" s="28">
        <v>120713</v>
      </c>
      <c r="H28" s="29">
        <v>44072</v>
      </c>
      <c r="I28" s="34">
        <v>495</v>
      </c>
      <c r="J28" s="176">
        <v>44072</v>
      </c>
      <c r="K28" s="353" t="s">
        <v>357</v>
      </c>
      <c r="L28" s="178">
        <f>16738.16+4000</f>
        <v>20738.16</v>
      </c>
      <c r="M28" s="31">
        <v>92168</v>
      </c>
      <c r="N28" s="32">
        <v>6854</v>
      </c>
      <c r="O28" s="217"/>
    </row>
    <row r="29" spans="1:15" ht="16.5" thickBot="1" x14ac:dyDescent="0.3">
      <c r="A29" s="23"/>
      <c r="B29" s="248">
        <v>44073</v>
      </c>
      <c r="C29" s="249">
        <v>0</v>
      </c>
      <c r="D29" s="347"/>
      <c r="E29" s="27">
        <v>44073</v>
      </c>
      <c r="F29" s="28">
        <v>101865</v>
      </c>
      <c r="H29" s="29">
        <v>44073</v>
      </c>
      <c r="I29" s="34">
        <v>520</v>
      </c>
      <c r="J29" s="176">
        <v>44073</v>
      </c>
      <c r="K29" s="354" t="s">
        <v>357</v>
      </c>
      <c r="L29" s="178">
        <v>400</v>
      </c>
      <c r="M29" s="31">
        <f>82343+14200</f>
        <v>96543</v>
      </c>
      <c r="N29" s="32">
        <v>4395</v>
      </c>
      <c r="O29" s="217"/>
    </row>
    <row r="30" spans="1:15" ht="15.75" thickBot="1" x14ac:dyDescent="0.3">
      <c r="A30" s="23"/>
      <c r="B30" s="248">
        <v>44074</v>
      </c>
      <c r="C30" s="249">
        <f>4100+1939+996+372</f>
        <v>7407</v>
      </c>
      <c r="D30" s="263" t="s">
        <v>358</v>
      </c>
      <c r="E30" s="27">
        <v>44074</v>
      </c>
      <c r="F30" s="28">
        <v>79394</v>
      </c>
      <c r="H30" s="29">
        <v>44074</v>
      </c>
      <c r="I30" s="199">
        <v>360</v>
      </c>
      <c r="J30" s="176">
        <v>44074</v>
      </c>
      <c r="K30" s="48" t="s">
        <v>313</v>
      </c>
      <c r="L30" s="49">
        <v>20000</v>
      </c>
      <c r="M30" s="31">
        <f>42100+6390</f>
        <v>48490</v>
      </c>
      <c r="N30" s="32">
        <v>3137</v>
      </c>
      <c r="O30" s="217"/>
    </row>
    <row r="31" spans="1:15" ht="15.75" thickBot="1" x14ac:dyDescent="0.3">
      <c r="A31" s="23"/>
      <c r="B31" s="248">
        <v>44075</v>
      </c>
      <c r="C31" s="262">
        <v>3364</v>
      </c>
      <c r="D31" s="304" t="s">
        <v>359</v>
      </c>
      <c r="E31" s="27">
        <v>44075</v>
      </c>
      <c r="F31" s="28">
        <v>66516</v>
      </c>
      <c r="H31" s="29">
        <v>44075</v>
      </c>
      <c r="I31" s="199">
        <v>405</v>
      </c>
      <c r="J31" s="176"/>
      <c r="K31" s="86"/>
      <c r="L31" s="178"/>
      <c r="M31" s="31">
        <v>59554</v>
      </c>
      <c r="N31" s="32">
        <v>3193</v>
      </c>
      <c r="O31" s="217"/>
    </row>
    <row r="32" spans="1:15" ht="32.25" thickBot="1" x14ac:dyDescent="0.3">
      <c r="A32" s="23"/>
      <c r="B32" s="248">
        <v>44076</v>
      </c>
      <c r="C32" s="262">
        <v>4968</v>
      </c>
      <c r="D32" s="304" t="s">
        <v>360</v>
      </c>
      <c r="E32" s="27">
        <v>44076</v>
      </c>
      <c r="F32" s="202">
        <v>81294</v>
      </c>
      <c r="H32" s="29">
        <v>44076</v>
      </c>
      <c r="I32" s="199">
        <v>2457</v>
      </c>
      <c r="J32" s="176"/>
      <c r="K32" s="355" t="s">
        <v>361</v>
      </c>
      <c r="L32" s="356">
        <v>0</v>
      </c>
      <c r="M32" s="31">
        <v>70866</v>
      </c>
      <c r="N32" s="32">
        <v>3003</v>
      </c>
      <c r="O32" s="217"/>
    </row>
    <row r="33" spans="1:15" ht="16.5" thickBot="1" x14ac:dyDescent="0.3">
      <c r="A33" s="23"/>
      <c r="B33" s="248"/>
      <c r="C33" s="262"/>
      <c r="D33" s="348"/>
      <c r="E33" s="27"/>
      <c r="F33" s="97"/>
      <c r="H33" s="29"/>
      <c r="I33" s="199"/>
      <c r="J33" s="176"/>
      <c r="K33" s="286" t="s">
        <v>15</v>
      </c>
      <c r="L33" s="45">
        <v>0</v>
      </c>
      <c r="M33" s="31">
        <v>0</v>
      </c>
      <c r="N33" s="32">
        <v>0</v>
      </c>
      <c r="O33" s="217"/>
    </row>
    <row r="34" spans="1:15" ht="16.5" thickBot="1" x14ac:dyDescent="0.3">
      <c r="A34" s="23"/>
      <c r="B34" s="248"/>
      <c r="C34" s="262"/>
      <c r="D34" s="348"/>
      <c r="E34" s="27"/>
      <c r="F34" s="97"/>
      <c r="H34" s="29"/>
      <c r="I34" s="199"/>
      <c r="J34" s="402" t="s">
        <v>362</v>
      </c>
      <c r="K34" s="403"/>
      <c r="L34" s="357">
        <v>3977.15</v>
      </c>
      <c r="M34" s="277">
        <v>0</v>
      </c>
      <c r="N34" s="32">
        <v>0</v>
      </c>
      <c r="O34" s="217"/>
    </row>
    <row r="35" spans="1:15" ht="16.5" thickBot="1" x14ac:dyDescent="0.3">
      <c r="A35" s="23"/>
      <c r="B35" s="248"/>
      <c r="C35" s="262"/>
      <c r="D35" s="348"/>
      <c r="E35" s="27"/>
      <c r="F35" s="97"/>
      <c r="H35" s="29"/>
      <c r="I35" s="199"/>
      <c r="J35" s="176" t="s">
        <v>363</v>
      </c>
      <c r="K35" s="48" t="s">
        <v>165</v>
      </c>
      <c r="L35" s="41">
        <v>10000</v>
      </c>
      <c r="M35" s="277">
        <v>0</v>
      </c>
      <c r="N35" s="32">
        <v>0</v>
      </c>
      <c r="O35" s="217"/>
    </row>
    <row r="36" spans="1:15" ht="16.5" thickBot="1" x14ac:dyDescent="0.3">
      <c r="A36" s="23"/>
      <c r="B36" s="248"/>
      <c r="C36" s="262"/>
      <c r="D36" s="348"/>
      <c r="E36" s="27"/>
      <c r="F36" s="97"/>
      <c r="H36" s="29"/>
      <c r="I36" s="199"/>
      <c r="J36" s="176" t="s">
        <v>363</v>
      </c>
      <c r="K36" s="48" t="s">
        <v>176</v>
      </c>
      <c r="L36" s="358">
        <f>9720+9345</f>
        <v>19065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359">
        <v>44050</v>
      </c>
      <c r="C37" s="124">
        <v>14876.51</v>
      </c>
      <c r="D37" s="349" t="s">
        <v>364</v>
      </c>
      <c r="E37" s="27"/>
      <c r="F37" s="97"/>
      <c r="H37" s="29"/>
      <c r="I37" s="199"/>
      <c r="J37" s="176" t="s">
        <v>363</v>
      </c>
      <c r="K37" s="48" t="s">
        <v>365</v>
      </c>
      <c r="L37" s="358">
        <v>1545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359">
        <v>44051</v>
      </c>
      <c r="C38" s="124">
        <v>11745.5</v>
      </c>
      <c r="D38" s="349" t="s">
        <v>366</v>
      </c>
      <c r="E38" s="27"/>
      <c r="F38" s="97"/>
      <c r="H38" s="29"/>
      <c r="I38" s="199"/>
      <c r="J38" s="176" t="s">
        <v>363</v>
      </c>
      <c r="K38" s="48" t="s">
        <v>192</v>
      </c>
      <c r="L38" s="358">
        <v>986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359">
        <v>44053</v>
      </c>
      <c r="C39" s="124">
        <v>8792.41</v>
      </c>
      <c r="D39" s="349" t="s">
        <v>367</v>
      </c>
      <c r="E39" s="27"/>
      <c r="F39" s="97"/>
      <c r="H39" s="29"/>
      <c r="I39" s="199"/>
      <c r="J39" s="176" t="s">
        <v>363</v>
      </c>
      <c r="K39" s="48" t="s">
        <v>368</v>
      </c>
      <c r="L39" s="358">
        <v>2300</v>
      </c>
      <c r="M39" s="31">
        <v>0</v>
      </c>
      <c r="N39" s="32">
        <v>0</v>
      </c>
      <c r="O39" s="217"/>
    </row>
    <row r="40" spans="1:15" ht="16.5" thickBot="1" x14ac:dyDescent="0.3">
      <c r="A40" s="23"/>
      <c r="B40" s="359">
        <v>44056</v>
      </c>
      <c r="C40" s="124">
        <v>16210.65</v>
      </c>
      <c r="D40" s="349" t="s">
        <v>369</v>
      </c>
      <c r="E40" s="27"/>
      <c r="F40" s="97"/>
      <c r="H40" s="29"/>
      <c r="I40" s="199"/>
      <c r="J40" s="176" t="s">
        <v>363</v>
      </c>
      <c r="K40" s="48" t="s">
        <v>370</v>
      </c>
      <c r="L40" s="358">
        <v>5916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359">
        <v>44057</v>
      </c>
      <c r="C41" s="124">
        <v>5123.49</v>
      </c>
      <c r="D41" s="349" t="s">
        <v>371</v>
      </c>
      <c r="E41" s="27"/>
      <c r="F41" s="97"/>
      <c r="H41" s="29"/>
      <c r="I41" s="199"/>
      <c r="J41" s="176" t="s">
        <v>363</v>
      </c>
      <c r="K41" s="48" t="s">
        <v>372</v>
      </c>
      <c r="L41" s="358">
        <v>3027.6</v>
      </c>
      <c r="M41" s="31">
        <v>0</v>
      </c>
      <c r="N41" s="32">
        <v>0</v>
      </c>
      <c r="O41" s="217"/>
    </row>
    <row r="42" spans="1:15" ht="16.5" thickBot="1" x14ac:dyDescent="0.3">
      <c r="A42" s="23"/>
      <c r="B42" s="359">
        <v>44060</v>
      </c>
      <c r="C42" s="124">
        <v>10919.15</v>
      </c>
      <c r="D42" s="349" t="s">
        <v>373</v>
      </c>
      <c r="E42" s="27"/>
      <c r="F42" s="97"/>
      <c r="H42" s="29"/>
      <c r="I42" s="199"/>
      <c r="J42" s="176" t="s">
        <v>363</v>
      </c>
      <c r="K42" s="48" t="s">
        <v>374</v>
      </c>
      <c r="L42" s="358">
        <v>9163.0499999999993</v>
      </c>
      <c r="M42" s="31">
        <v>0</v>
      </c>
      <c r="N42" s="32">
        <v>0</v>
      </c>
      <c r="O42" s="217"/>
    </row>
    <row r="43" spans="1:15" ht="16.5" thickBot="1" x14ac:dyDescent="0.3">
      <c r="A43" s="23"/>
      <c r="B43" s="359">
        <v>44063</v>
      </c>
      <c r="C43" s="124">
        <v>16344.3</v>
      </c>
      <c r="D43" s="349" t="s">
        <v>375</v>
      </c>
      <c r="E43" s="27"/>
      <c r="F43" s="97"/>
      <c r="H43" s="29"/>
      <c r="I43" s="199"/>
      <c r="J43" s="176" t="s">
        <v>363</v>
      </c>
      <c r="K43" s="48" t="s">
        <v>46</v>
      </c>
      <c r="L43" s="358">
        <v>1315.86</v>
      </c>
      <c r="M43" s="31">
        <v>0</v>
      </c>
      <c r="N43" s="32">
        <v>0</v>
      </c>
      <c r="O43" s="217"/>
    </row>
    <row r="44" spans="1:15" ht="16.5" thickBot="1" x14ac:dyDescent="0.3">
      <c r="A44" s="23"/>
      <c r="B44" s="359">
        <v>44064</v>
      </c>
      <c r="C44" s="124">
        <v>8515.7000000000007</v>
      </c>
      <c r="D44" s="303" t="s">
        <v>376</v>
      </c>
      <c r="E44" s="27"/>
      <c r="F44" s="97"/>
      <c r="H44" s="29"/>
      <c r="I44" s="199"/>
      <c r="J44" s="176" t="s">
        <v>363</v>
      </c>
      <c r="K44" s="48" t="s">
        <v>377</v>
      </c>
      <c r="L44" s="358">
        <v>1898.55</v>
      </c>
      <c r="M44" s="31">
        <v>0</v>
      </c>
      <c r="N44" s="32">
        <v>0</v>
      </c>
      <c r="O44" s="217"/>
    </row>
    <row r="45" spans="1:15" ht="16.5" thickBot="1" x14ac:dyDescent="0.3">
      <c r="A45" s="23"/>
      <c r="B45" s="359">
        <v>44067</v>
      </c>
      <c r="C45" s="124">
        <v>10981</v>
      </c>
      <c r="D45" s="303" t="s">
        <v>376</v>
      </c>
      <c r="E45" s="27"/>
      <c r="F45" s="97"/>
      <c r="H45" s="29"/>
      <c r="I45" s="199"/>
      <c r="J45" s="176" t="s">
        <v>363</v>
      </c>
      <c r="K45" s="48" t="s">
        <v>378</v>
      </c>
      <c r="L45" s="358">
        <v>5603.69</v>
      </c>
      <c r="M45" s="31">
        <v>0</v>
      </c>
      <c r="N45" s="32">
        <v>0</v>
      </c>
      <c r="O45" s="217"/>
    </row>
    <row r="46" spans="1:15" ht="16.5" thickBot="1" x14ac:dyDescent="0.3">
      <c r="A46" s="23"/>
      <c r="B46" s="248">
        <v>44069</v>
      </c>
      <c r="C46" s="262">
        <v>17133.77</v>
      </c>
      <c r="D46" s="360" t="s">
        <v>376</v>
      </c>
      <c r="E46" s="27"/>
      <c r="F46" s="97"/>
      <c r="H46" s="29"/>
      <c r="I46" s="199"/>
      <c r="J46" s="176" t="s">
        <v>363</v>
      </c>
      <c r="K46" s="361" t="s">
        <v>379</v>
      </c>
      <c r="L46" s="82">
        <v>6797.49</v>
      </c>
      <c r="M46" s="31">
        <v>0</v>
      </c>
      <c r="N46" s="32">
        <v>0</v>
      </c>
      <c r="O46" s="217"/>
    </row>
    <row r="47" spans="1:15" ht="16.5" thickBot="1" x14ac:dyDescent="0.3">
      <c r="A47" s="23"/>
      <c r="B47" s="248">
        <v>44071</v>
      </c>
      <c r="C47" s="262">
        <v>20122.96</v>
      </c>
      <c r="D47" s="360" t="s">
        <v>376</v>
      </c>
      <c r="E47" s="27"/>
      <c r="F47" s="97"/>
      <c r="H47" s="29"/>
      <c r="I47" s="199"/>
      <c r="J47" s="176" t="s">
        <v>363</v>
      </c>
      <c r="K47" s="362" t="s">
        <v>380</v>
      </c>
      <c r="L47" s="66">
        <v>894</v>
      </c>
      <c r="M47" s="31">
        <v>0</v>
      </c>
      <c r="N47" s="32">
        <v>0</v>
      </c>
      <c r="O47" s="217"/>
    </row>
    <row r="48" spans="1:15" ht="16.5" thickBot="1" x14ac:dyDescent="0.3">
      <c r="A48" s="23"/>
      <c r="B48" s="248">
        <v>44074</v>
      </c>
      <c r="C48" s="262">
        <v>8890.23</v>
      </c>
      <c r="D48" s="360" t="s">
        <v>376</v>
      </c>
      <c r="E48" s="27"/>
      <c r="F48" s="97"/>
      <c r="H48" s="29"/>
      <c r="I48" s="199"/>
      <c r="J48" s="176" t="s">
        <v>363</v>
      </c>
      <c r="K48" s="361" t="s">
        <v>381</v>
      </c>
      <c r="L48" s="82">
        <v>1311.29</v>
      </c>
      <c r="M48" s="277">
        <v>0</v>
      </c>
      <c r="N48" s="32">
        <v>0</v>
      </c>
      <c r="O48" s="217"/>
    </row>
    <row r="49" spans="1:15" ht="16.5" thickBot="1" x14ac:dyDescent="0.3">
      <c r="A49" s="23"/>
      <c r="B49" s="248"/>
      <c r="C49" s="363"/>
      <c r="D49" s="364"/>
      <c r="E49" s="365"/>
      <c r="F49" s="351"/>
      <c r="H49" s="29"/>
      <c r="I49" s="307"/>
      <c r="J49" s="176" t="s">
        <v>363</v>
      </c>
      <c r="K49" s="361" t="s">
        <v>382</v>
      </c>
      <c r="L49" s="82">
        <v>638</v>
      </c>
      <c r="M49" s="277">
        <v>0</v>
      </c>
      <c r="N49" s="32">
        <v>0</v>
      </c>
      <c r="O49" s="217"/>
    </row>
    <row r="50" spans="1:15" ht="16.5" thickBot="1" x14ac:dyDescent="0.3">
      <c r="B50" s="335" t="s">
        <v>51</v>
      </c>
      <c r="C50" s="336">
        <f>SUM(C5:C49)</f>
        <v>299412.07</v>
      </c>
      <c r="D50" s="114"/>
      <c r="E50" s="237" t="s">
        <v>51</v>
      </c>
      <c r="F50" s="238">
        <f>SUM(F5:F49)</f>
        <v>2459166</v>
      </c>
      <c r="G50" s="114"/>
      <c r="H50" s="117" t="s">
        <v>245</v>
      </c>
      <c r="I50" s="118">
        <f>SUM(I5:I49)</f>
        <v>63235.91</v>
      </c>
      <c r="J50" s="265"/>
      <c r="K50" s="120" t="s">
        <v>246</v>
      </c>
      <c r="L50" s="121">
        <f>SUM(L6:L49)</f>
        <v>179252.44999999995</v>
      </c>
      <c r="M50" s="126">
        <f>SUM(M5:M49)</f>
        <v>2076729</v>
      </c>
      <c r="N50" s="126">
        <f>SUM(N5:N49)</f>
        <v>122243</v>
      </c>
      <c r="O50" s="239"/>
    </row>
    <row r="51" spans="1:15" ht="20.25" thickTop="1" thickBot="1" x14ac:dyDescent="0.3">
      <c r="C51" s="5" t="s">
        <v>10</v>
      </c>
      <c r="O51" s="240"/>
    </row>
    <row r="52" spans="1:15" ht="19.5" thickBot="1" x14ac:dyDescent="0.3">
      <c r="A52" s="65"/>
      <c r="B52" s="122"/>
      <c r="C52" s="4"/>
      <c r="H52" s="380" t="s">
        <v>52</v>
      </c>
      <c r="I52" s="381"/>
      <c r="J52" s="266"/>
      <c r="K52" s="382">
        <f>I50+L50</f>
        <v>242488.35999999996</v>
      </c>
      <c r="L52" s="383"/>
      <c r="M52" s="378">
        <f>M50+N50</f>
        <v>2198972</v>
      </c>
      <c r="N52" s="379"/>
    </row>
    <row r="53" spans="1:15" ht="15.75" x14ac:dyDescent="0.25">
      <c r="D53" s="385" t="s">
        <v>53</v>
      </c>
      <c r="E53" s="385"/>
      <c r="F53" s="124">
        <f>F50-K52-C50</f>
        <v>1917265.57</v>
      </c>
      <c r="I53" s="125"/>
      <c r="J53" s="267"/>
    </row>
    <row r="54" spans="1:15" ht="18.75" x14ac:dyDescent="0.3">
      <c r="D54" s="386" t="s">
        <v>54</v>
      </c>
      <c r="E54" s="386"/>
      <c r="F54" s="126">
        <v>-1856050.41</v>
      </c>
      <c r="I54" s="387" t="s">
        <v>55</v>
      </c>
      <c r="J54" s="388"/>
      <c r="K54" s="389">
        <f>F56+F57+F58</f>
        <v>368326.89000000013</v>
      </c>
      <c r="L54" s="390"/>
    </row>
    <row r="55" spans="1:15" ht="19.5" thickBot="1" x14ac:dyDescent="0.35">
      <c r="D55" s="127"/>
      <c r="E55" s="128"/>
      <c r="F55" s="129">
        <v>0</v>
      </c>
      <c r="I55" s="130"/>
      <c r="J55" s="268"/>
      <c r="K55" s="131"/>
      <c r="L55" s="131"/>
    </row>
    <row r="56" spans="1:15" ht="19.5" thickTop="1" x14ac:dyDescent="0.3">
      <c r="C56" s="13" t="s">
        <v>10</v>
      </c>
      <c r="E56" s="65" t="s">
        <v>56</v>
      </c>
      <c r="F56" s="126">
        <f>SUM(F53:F55)</f>
        <v>61215.160000000149</v>
      </c>
      <c r="H56" s="23"/>
      <c r="I56" s="132" t="s">
        <v>57</v>
      </c>
      <c r="J56" s="269"/>
      <c r="K56" s="391">
        <f>-C4</f>
        <v>-256378.82</v>
      </c>
      <c r="L56" s="392"/>
      <c r="M56" s="134"/>
    </row>
    <row r="57" spans="1:15" ht="16.5" thickBot="1" x14ac:dyDescent="0.3">
      <c r="D57" s="135" t="s">
        <v>58</v>
      </c>
      <c r="E57" s="65" t="s">
        <v>59</v>
      </c>
      <c r="F57" s="136">
        <v>6068</v>
      </c>
    </row>
    <row r="58" spans="1:15" ht="20.25" thickTop="1" thickBot="1" x14ac:dyDescent="0.35">
      <c r="C58" s="137">
        <v>44076</v>
      </c>
      <c r="D58" s="393" t="s">
        <v>60</v>
      </c>
      <c r="E58" s="394"/>
      <c r="F58" s="138">
        <v>301043.73</v>
      </c>
      <c r="I58" s="395" t="s">
        <v>61</v>
      </c>
      <c r="J58" s="396"/>
      <c r="K58" s="397">
        <f>K54+K56</f>
        <v>111948.07000000012</v>
      </c>
      <c r="L58" s="398"/>
    </row>
    <row r="59" spans="1:15" ht="18.75" x14ac:dyDescent="0.3">
      <c r="C59" s="139"/>
      <c r="D59" s="140"/>
      <c r="E59" s="141"/>
      <c r="F59" s="142"/>
      <c r="J59" s="270"/>
      <c r="M59" s="143"/>
    </row>
    <row r="61" spans="1:15" x14ac:dyDescent="0.25">
      <c r="B61"/>
      <c r="C61"/>
      <c r="D61" s="384"/>
      <c r="E61" s="384"/>
      <c r="M61" s="144"/>
      <c r="N61" s="65"/>
      <c r="O61" s="65"/>
    </row>
    <row r="62" spans="1:15" x14ac:dyDescent="0.25">
      <c r="B62"/>
      <c r="C62"/>
      <c r="M62" s="144"/>
      <c r="N62" s="65"/>
      <c r="O62" s="65"/>
    </row>
    <row r="63" spans="1:15" x14ac:dyDescent="0.25">
      <c r="B63"/>
      <c r="C63"/>
      <c r="N63" s="65"/>
      <c r="O63" s="65"/>
    </row>
    <row r="64" spans="1:15" x14ac:dyDescent="0.25">
      <c r="B64"/>
      <c r="C64"/>
      <c r="F64"/>
      <c r="I64"/>
      <c r="J64" s="271"/>
      <c r="L64" s="273"/>
      <c r="M64"/>
      <c r="N64" s="65"/>
      <c r="O64" s="65"/>
    </row>
    <row r="65" spans="2:15" x14ac:dyDescent="0.25">
      <c r="B65"/>
      <c r="C65"/>
      <c r="F65" s="145"/>
      <c r="L65" s="273"/>
      <c r="N65" s="65"/>
      <c r="O65" s="65"/>
    </row>
    <row r="66" spans="2:15" x14ac:dyDescent="0.25">
      <c r="F66" s="91"/>
      <c r="L66" s="273"/>
      <c r="M66" s="4"/>
      <c r="N66" s="65"/>
      <c r="O66" s="65"/>
    </row>
    <row r="67" spans="2:15" x14ac:dyDescent="0.25">
      <c r="F67" s="91"/>
      <c r="L67" s="232"/>
      <c r="M67" s="4"/>
      <c r="N67" s="65"/>
      <c r="O67" s="65"/>
    </row>
    <row r="68" spans="2:15" x14ac:dyDescent="0.25">
      <c r="F68" s="91"/>
      <c r="L68" s="273"/>
      <c r="M68" s="4"/>
      <c r="N68" s="65"/>
      <c r="O68" s="65"/>
    </row>
    <row r="69" spans="2:15" x14ac:dyDescent="0.25">
      <c r="F69" s="91"/>
      <c r="L69" s="273"/>
      <c r="M69" s="4"/>
      <c r="N69" s="65"/>
      <c r="O69" s="65"/>
    </row>
    <row r="70" spans="2:15" x14ac:dyDescent="0.25">
      <c r="F70" s="91"/>
      <c r="L70" s="273"/>
      <c r="M70" s="4"/>
    </row>
    <row r="71" spans="2:15" x14ac:dyDescent="0.25">
      <c r="F71" s="91"/>
      <c r="L71" s="273"/>
      <c r="M71" s="4"/>
    </row>
    <row r="72" spans="2:15" x14ac:dyDescent="0.25">
      <c r="F72" s="91"/>
      <c r="L72" s="46"/>
      <c r="M72" s="4"/>
    </row>
    <row r="73" spans="2:15" x14ac:dyDescent="0.25">
      <c r="F73" s="91"/>
      <c r="L73" s="273"/>
      <c r="M73" s="4"/>
    </row>
    <row r="74" spans="2:15" x14ac:dyDescent="0.25">
      <c r="F74" s="91"/>
      <c r="L74" s="337"/>
      <c r="M74" s="4"/>
    </row>
    <row r="75" spans="2:15" x14ac:dyDescent="0.25">
      <c r="F75" s="145"/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8">
    <mergeCell ref="K56:L56"/>
    <mergeCell ref="D58:E58"/>
    <mergeCell ref="I58:J58"/>
    <mergeCell ref="K58:L58"/>
    <mergeCell ref="D61:E61"/>
    <mergeCell ref="H52:I52"/>
    <mergeCell ref="K52:L52"/>
    <mergeCell ref="M52:N52"/>
    <mergeCell ref="D53:E53"/>
    <mergeCell ref="D54:E54"/>
    <mergeCell ref="I54:J54"/>
    <mergeCell ref="K54:L54"/>
    <mergeCell ref="J34:K34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CC53-3444-46AE-95D3-F52F41922708}">
  <sheetPr>
    <tabColor rgb="FF7030A0"/>
  </sheetPr>
  <dimension ref="A1:G80"/>
  <sheetViews>
    <sheetView topLeftCell="A31" workbookViewId="0">
      <selection activeCell="D47" sqref="D4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44049</v>
      </c>
      <c r="B3" s="157">
        <v>24748</v>
      </c>
      <c r="C3" s="97">
        <v>100992.32000000001</v>
      </c>
      <c r="D3" s="154"/>
      <c r="E3" s="56"/>
      <c r="F3" s="155">
        <f>C3-E3</f>
        <v>100992.32000000001</v>
      </c>
    </row>
    <row r="4" spans="1:6" x14ac:dyDescent="0.25">
      <c r="A4" s="156">
        <v>44049</v>
      </c>
      <c r="B4" s="157">
        <v>24851</v>
      </c>
      <c r="C4" s="97">
        <v>17063.2</v>
      </c>
      <c r="D4" s="158"/>
      <c r="E4" s="97"/>
      <c r="F4" s="366">
        <f>F3+C4-E4</f>
        <v>118055.52</v>
      </c>
    </row>
    <row r="5" spans="1:6" x14ac:dyDescent="0.25">
      <c r="A5" s="158">
        <v>44050</v>
      </c>
      <c r="B5" s="157">
        <v>24898</v>
      </c>
      <c r="C5" s="97">
        <v>546</v>
      </c>
      <c r="D5" s="158"/>
      <c r="E5" s="97"/>
      <c r="F5" s="366">
        <f t="shared" ref="F5:F43" si="0">F4+C5-E5</f>
        <v>118601.52</v>
      </c>
    </row>
    <row r="6" spans="1:6" x14ac:dyDescent="0.25">
      <c r="A6" s="158">
        <v>44050</v>
      </c>
      <c r="B6" s="157" t="s">
        <v>383</v>
      </c>
      <c r="C6" s="97">
        <v>92305.7</v>
      </c>
      <c r="D6" s="158"/>
      <c r="E6" s="97"/>
      <c r="F6" s="366">
        <f t="shared" si="0"/>
        <v>210907.22</v>
      </c>
    </row>
    <row r="7" spans="1:6" x14ac:dyDescent="0.25">
      <c r="A7" s="158">
        <v>44050</v>
      </c>
      <c r="B7" s="157" t="s">
        <v>384</v>
      </c>
      <c r="C7" s="97">
        <v>4504</v>
      </c>
      <c r="D7" s="158"/>
      <c r="E7" s="97"/>
      <c r="F7" s="366">
        <f t="shared" si="0"/>
        <v>215411.22</v>
      </c>
    </row>
    <row r="8" spans="1:6" x14ac:dyDescent="0.25">
      <c r="A8" s="158">
        <v>44052</v>
      </c>
      <c r="B8" s="157" t="s">
        <v>385</v>
      </c>
      <c r="C8" s="97">
        <v>131630.72</v>
      </c>
      <c r="D8" s="158"/>
      <c r="E8" s="97"/>
      <c r="F8" s="366">
        <f t="shared" si="0"/>
        <v>347041.94</v>
      </c>
    </row>
    <row r="9" spans="1:6" x14ac:dyDescent="0.25">
      <c r="A9" s="158">
        <v>44054</v>
      </c>
      <c r="B9" s="157" t="s">
        <v>386</v>
      </c>
      <c r="C9" s="97">
        <v>23700.5</v>
      </c>
      <c r="D9" s="158"/>
      <c r="E9" s="97"/>
      <c r="F9" s="366">
        <f t="shared" si="0"/>
        <v>370742.44</v>
      </c>
    </row>
    <row r="10" spans="1:6" x14ac:dyDescent="0.25">
      <c r="A10" s="158">
        <v>44054</v>
      </c>
      <c r="B10" s="157" t="s">
        <v>387</v>
      </c>
      <c r="C10" s="97">
        <v>56455.65</v>
      </c>
      <c r="D10" s="158"/>
      <c r="E10" s="97"/>
      <c r="F10" s="366">
        <f t="shared" si="0"/>
        <v>427198.09</v>
      </c>
    </row>
    <row r="11" spans="1:6" x14ac:dyDescent="0.25">
      <c r="A11" s="156">
        <v>44055</v>
      </c>
      <c r="B11" s="157" t="s">
        <v>388</v>
      </c>
      <c r="C11" s="97">
        <v>22728</v>
      </c>
      <c r="D11" s="158">
        <v>44057</v>
      </c>
      <c r="E11" s="97">
        <v>449926.09</v>
      </c>
      <c r="F11" s="366">
        <f t="shared" si="0"/>
        <v>0</v>
      </c>
    </row>
    <row r="12" spans="1:6" x14ac:dyDescent="0.25">
      <c r="A12" s="158">
        <v>44056</v>
      </c>
      <c r="B12" s="157" t="s">
        <v>389</v>
      </c>
      <c r="C12" s="97">
        <v>81797</v>
      </c>
      <c r="D12" s="158">
        <v>44057</v>
      </c>
      <c r="E12" s="94">
        <v>9046.61</v>
      </c>
      <c r="F12" s="366">
        <f t="shared" si="0"/>
        <v>72750.39</v>
      </c>
    </row>
    <row r="13" spans="1:6" x14ac:dyDescent="0.25">
      <c r="A13" s="158">
        <v>44057</v>
      </c>
      <c r="B13" s="157" t="s">
        <v>390</v>
      </c>
      <c r="C13" s="97">
        <v>124563.6</v>
      </c>
      <c r="D13" s="158"/>
      <c r="E13" s="97"/>
      <c r="F13" s="366">
        <f t="shared" si="0"/>
        <v>197313.99</v>
      </c>
    </row>
    <row r="14" spans="1:6" x14ac:dyDescent="0.25">
      <c r="A14" s="158">
        <v>44058</v>
      </c>
      <c r="B14" s="157" t="s">
        <v>391</v>
      </c>
      <c r="C14" s="97">
        <v>31042.799999999999</v>
      </c>
      <c r="D14" s="158"/>
      <c r="E14" s="97"/>
      <c r="F14" s="366">
        <f t="shared" si="0"/>
        <v>228356.78999999998</v>
      </c>
    </row>
    <row r="15" spans="1:6" x14ac:dyDescent="0.25">
      <c r="A15" s="158">
        <v>44058</v>
      </c>
      <c r="B15" s="157" t="s">
        <v>392</v>
      </c>
      <c r="C15" s="97">
        <v>65853.3</v>
      </c>
      <c r="D15" s="158"/>
      <c r="E15" s="97"/>
      <c r="F15" s="366">
        <f t="shared" si="0"/>
        <v>294210.08999999997</v>
      </c>
    </row>
    <row r="16" spans="1:6" x14ac:dyDescent="0.25">
      <c r="A16" s="158">
        <v>44060</v>
      </c>
      <c r="B16" s="157" t="s">
        <v>393</v>
      </c>
      <c r="C16" s="97">
        <v>57160.4</v>
      </c>
      <c r="D16" s="158"/>
      <c r="E16" s="97"/>
      <c r="F16" s="366">
        <f t="shared" si="0"/>
        <v>351370.49</v>
      </c>
    </row>
    <row r="17" spans="1:7" x14ac:dyDescent="0.25">
      <c r="A17" s="158">
        <v>44060</v>
      </c>
      <c r="B17" s="157" t="s">
        <v>394</v>
      </c>
      <c r="C17" s="97">
        <v>1040</v>
      </c>
      <c r="D17" s="158"/>
      <c r="E17" s="97"/>
      <c r="F17" s="366">
        <f t="shared" si="0"/>
        <v>352410.49</v>
      </c>
    </row>
    <row r="18" spans="1:7" x14ac:dyDescent="0.25">
      <c r="A18" s="158">
        <v>44062</v>
      </c>
      <c r="B18" s="157" t="s">
        <v>395</v>
      </c>
      <c r="C18" s="97">
        <v>52992.959999999999</v>
      </c>
      <c r="D18" s="158"/>
      <c r="E18" s="97"/>
      <c r="F18" s="366">
        <f t="shared" si="0"/>
        <v>405403.45</v>
      </c>
    </row>
    <row r="19" spans="1:7" x14ac:dyDescent="0.25">
      <c r="A19" s="158">
        <v>44062</v>
      </c>
      <c r="B19" s="157" t="s">
        <v>396</v>
      </c>
      <c r="C19" s="97">
        <v>1648</v>
      </c>
      <c r="D19" s="158"/>
      <c r="E19" s="97"/>
      <c r="F19" s="366">
        <f t="shared" si="0"/>
        <v>407051.45</v>
      </c>
    </row>
    <row r="20" spans="1:7" x14ac:dyDescent="0.25">
      <c r="A20" s="158">
        <v>44063</v>
      </c>
      <c r="B20" s="157" t="s">
        <v>397</v>
      </c>
      <c r="C20" s="97">
        <v>89555.4</v>
      </c>
      <c r="D20" s="158"/>
      <c r="E20" s="97"/>
      <c r="F20" s="366">
        <f t="shared" si="0"/>
        <v>496606.85</v>
      </c>
    </row>
    <row r="21" spans="1:7" x14ac:dyDescent="0.25">
      <c r="A21" s="158">
        <v>44063</v>
      </c>
      <c r="B21" s="157" t="s">
        <v>398</v>
      </c>
      <c r="C21" s="97">
        <v>76257.179999999993</v>
      </c>
      <c r="D21" s="158"/>
      <c r="E21" s="97"/>
      <c r="F21" s="366">
        <f t="shared" si="0"/>
        <v>572864.03</v>
      </c>
    </row>
    <row r="22" spans="1:7" ht="18.75" x14ac:dyDescent="0.3">
      <c r="A22" s="158">
        <v>44064</v>
      </c>
      <c r="B22" s="157" t="s">
        <v>399</v>
      </c>
      <c r="C22" s="97">
        <v>3169.8</v>
      </c>
      <c r="D22" s="158">
        <v>44064</v>
      </c>
      <c r="E22" s="97">
        <v>579848</v>
      </c>
      <c r="F22" s="367">
        <f t="shared" si="0"/>
        <v>-3814.1699999999255</v>
      </c>
      <c r="G22" s="368" t="s">
        <v>400</v>
      </c>
    </row>
    <row r="23" spans="1:7" x14ac:dyDescent="0.25">
      <c r="A23" s="158">
        <v>44065</v>
      </c>
      <c r="B23" s="157" t="s">
        <v>401</v>
      </c>
      <c r="C23" s="97">
        <v>58341.440000000002</v>
      </c>
      <c r="D23" s="158"/>
      <c r="E23" s="97"/>
      <c r="F23" s="366">
        <f t="shared" si="0"/>
        <v>54527.270000000077</v>
      </c>
    </row>
    <row r="24" spans="1:7" x14ac:dyDescent="0.25">
      <c r="A24" s="158">
        <v>44065</v>
      </c>
      <c r="B24" s="157" t="s">
        <v>402</v>
      </c>
      <c r="C24" s="97">
        <v>38116.6</v>
      </c>
      <c r="D24" s="158"/>
      <c r="E24" s="97"/>
      <c r="F24" s="366">
        <f t="shared" si="0"/>
        <v>92643.870000000083</v>
      </c>
    </row>
    <row r="25" spans="1:7" x14ac:dyDescent="0.25">
      <c r="A25" s="158">
        <v>44066</v>
      </c>
      <c r="B25" s="157" t="s">
        <v>403</v>
      </c>
      <c r="C25" s="97">
        <v>50114.5</v>
      </c>
      <c r="D25" s="158"/>
      <c r="E25" s="97"/>
      <c r="F25" s="366">
        <f t="shared" si="0"/>
        <v>142758.37000000008</v>
      </c>
    </row>
    <row r="26" spans="1:7" x14ac:dyDescent="0.25">
      <c r="A26" s="158">
        <v>44068</v>
      </c>
      <c r="B26" s="157" t="s">
        <v>404</v>
      </c>
      <c r="C26" s="97">
        <v>47125.8</v>
      </c>
      <c r="D26" s="158"/>
      <c r="E26" s="97"/>
      <c r="F26" s="366">
        <f t="shared" si="0"/>
        <v>189884.1700000001</v>
      </c>
    </row>
    <row r="27" spans="1:7" x14ac:dyDescent="0.25">
      <c r="A27" s="158">
        <v>44069</v>
      </c>
      <c r="B27" s="157" t="s">
        <v>405</v>
      </c>
      <c r="C27" s="97">
        <v>43553.25</v>
      </c>
      <c r="D27" s="158"/>
      <c r="E27" s="97"/>
      <c r="F27" s="366">
        <f t="shared" si="0"/>
        <v>233437.4200000001</v>
      </c>
    </row>
    <row r="28" spans="1:7" x14ac:dyDescent="0.25">
      <c r="A28" s="158">
        <v>44069</v>
      </c>
      <c r="B28" s="157" t="s">
        <v>406</v>
      </c>
      <c r="C28" s="97">
        <v>2565</v>
      </c>
      <c r="D28" s="158"/>
      <c r="E28" s="97"/>
      <c r="F28" s="366">
        <f t="shared" si="0"/>
        <v>236002.4200000001</v>
      </c>
    </row>
    <row r="29" spans="1:7" x14ac:dyDescent="0.25">
      <c r="A29" s="158">
        <v>44070</v>
      </c>
      <c r="B29" s="157" t="s">
        <v>407</v>
      </c>
      <c r="C29" s="97">
        <v>129429.29</v>
      </c>
      <c r="D29" s="158"/>
      <c r="E29" s="97"/>
      <c r="F29" s="366">
        <f t="shared" si="0"/>
        <v>365431.71000000008</v>
      </c>
    </row>
    <row r="30" spans="1:7" ht="18.75" x14ac:dyDescent="0.3">
      <c r="A30" s="158">
        <v>44071</v>
      </c>
      <c r="B30" s="157" t="s">
        <v>408</v>
      </c>
      <c r="C30" s="97">
        <v>14437.2</v>
      </c>
      <c r="D30" s="158">
        <v>44071</v>
      </c>
      <c r="E30" s="97">
        <v>383683.08</v>
      </c>
      <c r="F30" s="367">
        <f t="shared" si="0"/>
        <v>-3814.1699999999255</v>
      </c>
      <c r="G30" s="368" t="s">
        <v>400</v>
      </c>
    </row>
    <row r="31" spans="1:7" x14ac:dyDescent="0.25">
      <c r="A31" s="158">
        <v>44071</v>
      </c>
      <c r="B31" s="157" t="s">
        <v>409</v>
      </c>
      <c r="C31" s="97">
        <v>20154.5</v>
      </c>
      <c r="D31" s="158"/>
      <c r="E31" s="97"/>
      <c r="F31" s="366">
        <f t="shared" si="0"/>
        <v>16340.330000000075</v>
      </c>
    </row>
    <row r="32" spans="1:7" x14ac:dyDescent="0.25">
      <c r="A32" s="156">
        <v>44072</v>
      </c>
      <c r="B32" s="157" t="s">
        <v>410</v>
      </c>
      <c r="C32" s="97">
        <v>121334.39999999999</v>
      </c>
      <c r="D32" s="154"/>
      <c r="E32" s="91"/>
      <c r="F32" s="366">
        <f t="shared" si="0"/>
        <v>137674.73000000007</v>
      </c>
    </row>
    <row r="33" spans="1:6" x14ac:dyDescent="0.25">
      <c r="A33" s="156">
        <v>44072</v>
      </c>
      <c r="B33" s="157" t="s">
        <v>411</v>
      </c>
      <c r="C33" s="97">
        <v>8562.4</v>
      </c>
      <c r="D33" s="154"/>
      <c r="E33" s="91"/>
      <c r="F33" s="366">
        <f t="shared" si="0"/>
        <v>146237.13000000006</v>
      </c>
    </row>
    <row r="34" spans="1:6" x14ac:dyDescent="0.25">
      <c r="A34" s="156">
        <v>44073</v>
      </c>
      <c r="B34" s="157" t="s">
        <v>412</v>
      </c>
      <c r="C34" s="97">
        <v>13545.8</v>
      </c>
      <c r="D34" s="154"/>
      <c r="E34" s="91"/>
      <c r="F34" s="366">
        <f t="shared" si="0"/>
        <v>159782.93000000005</v>
      </c>
    </row>
    <row r="35" spans="1:6" x14ac:dyDescent="0.25">
      <c r="A35" s="156">
        <v>44075</v>
      </c>
      <c r="B35" s="157" t="s">
        <v>413</v>
      </c>
      <c r="C35" s="97">
        <v>12380.1</v>
      </c>
      <c r="D35" s="154"/>
      <c r="E35" s="91"/>
      <c r="F35" s="366">
        <f t="shared" si="0"/>
        <v>172163.03000000006</v>
      </c>
    </row>
    <row r="36" spans="1:6" x14ac:dyDescent="0.25">
      <c r="A36" s="156">
        <v>44075</v>
      </c>
      <c r="B36" s="157" t="s">
        <v>414</v>
      </c>
      <c r="C36" s="97">
        <v>28605</v>
      </c>
      <c r="D36" s="154"/>
      <c r="E36" s="91"/>
      <c r="F36" s="366">
        <f t="shared" si="0"/>
        <v>200768.03000000006</v>
      </c>
    </row>
    <row r="37" spans="1:6" x14ac:dyDescent="0.25">
      <c r="A37" s="156">
        <v>44076</v>
      </c>
      <c r="B37" s="157" t="s">
        <v>415</v>
      </c>
      <c r="C37" s="97">
        <v>133444.6</v>
      </c>
      <c r="D37" s="154"/>
      <c r="E37" s="91"/>
      <c r="F37" s="366">
        <f t="shared" si="0"/>
        <v>334212.63000000006</v>
      </c>
    </row>
    <row r="38" spans="1:6" ht="18.75" x14ac:dyDescent="0.3">
      <c r="A38" s="369" t="s">
        <v>416</v>
      </c>
      <c r="B38" s="404" t="s">
        <v>417</v>
      </c>
      <c r="C38" s="370">
        <v>99334</v>
      </c>
      <c r="D38" s="154"/>
      <c r="E38" s="91"/>
      <c r="F38" s="366">
        <f t="shared" si="0"/>
        <v>433546.63000000006</v>
      </c>
    </row>
    <row r="39" spans="1:6" ht="18.75" x14ac:dyDescent="0.3">
      <c r="A39" s="369"/>
      <c r="B39" s="405"/>
      <c r="C39" s="370"/>
      <c r="D39" s="154"/>
      <c r="E39" s="91"/>
      <c r="F39" s="366">
        <f t="shared" si="0"/>
        <v>433546.63000000006</v>
      </c>
    </row>
    <row r="40" spans="1:6" x14ac:dyDescent="0.25">
      <c r="A40" s="156"/>
      <c r="B40" s="157"/>
      <c r="C40" s="97"/>
      <c r="D40" s="154"/>
      <c r="E40" s="91"/>
      <c r="F40" s="366">
        <f t="shared" si="0"/>
        <v>433546.63000000006</v>
      </c>
    </row>
    <row r="41" spans="1:6" x14ac:dyDescent="0.25">
      <c r="A41" s="156"/>
      <c r="B41" s="157"/>
      <c r="C41" s="97"/>
      <c r="D41" s="154"/>
      <c r="E41" s="91"/>
      <c r="F41" s="366">
        <f t="shared" si="0"/>
        <v>433546.63000000006</v>
      </c>
    </row>
    <row r="42" spans="1:6" x14ac:dyDescent="0.25">
      <c r="A42" s="156"/>
      <c r="B42" s="157"/>
      <c r="C42" s="97"/>
      <c r="D42" s="154"/>
      <c r="E42" s="91"/>
      <c r="F42" s="366">
        <f t="shared" si="0"/>
        <v>433546.63000000006</v>
      </c>
    </row>
    <row r="43" spans="1:6" ht="15.75" thickBot="1" x14ac:dyDescent="0.3">
      <c r="A43" s="159"/>
      <c r="B43" s="160"/>
      <c r="C43" s="161">
        <v>0</v>
      </c>
      <c r="D43" s="162"/>
      <c r="E43" s="161"/>
      <c r="F43" s="155">
        <f t="shared" si="0"/>
        <v>433546.63000000006</v>
      </c>
    </row>
    <row r="44" spans="1:6" ht="19.5" thickTop="1" x14ac:dyDescent="0.3">
      <c r="B44" s="65"/>
      <c r="C44" s="4">
        <f>SUM(C3:C43)</f>
        <v>1856050.4100000004</v>
      </c>
      <c r="D44" s="1"/>
      <c r="E44" s="4">
        <f>SUM(E3:E43)</f>
        <v>1422503.78</v>
      </c>
      <c r="F44" s="163">
        <f>F43</f>
        <v>433546.63000000006</v>
      </c>
    </row>
    <row r="45" spans="1:6" x14ac:dyDescent="0.25">
      <c r="B45" s="65"/>
      <c r="C45" s="4"/>
      <c r="D45" s="1"/>
      <c r="E45" s="5"/>
      <c r="F45" s="4"/>
    </row>
    <row r="46" spans="1:6" x14ac:dyDescent="0.25">
      <c r="B46" s="65"/>
      <c r="C46" s="4"/>
      <c r="D46" s="1"/>
      <c r="E46" s="5"/>
      <c r="F46" s="4"/>
    </row>
    <row r="47" spans="1:6" x14ac:dyDescent="0.25">
      <c r="A47"/>
      <c r="B47" s="23"/>
      <c r="D47" s="23"/>
    </row>
    <row r="48" spans="1:6" x14ac:dyDescent="0.25">
      <c r="A48"/>
      <c r="B48" s="23"/>
      <c r="D48" s="23"/>
    </row>
    <row r="49" spans="1:6" x14ac:dyDescent="0.25">
      <c r="A49"/>
      <c r="B49" s="23"/>
      <c r="D49" s="23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  <c r="D71" s="23"/>
      <c r="E71"/>
    </row>
    <row r="72" spans="2:5" x14ac:dyDescent="0.25">
      <c r="B72" s="23"/>
      <c r="D72" s="23"/>
      <c r="E72"/>
    </row>
    <row r="73" spans="2:5" x14ac:dyDescent="0.25">
      <c r="B73" s="23"/>
      <c r="D73" s="23"/>
      <c r="E73"/>
    </row>
    <row r="74" spans="2:5" x14ac:dyDescent="0.25">
      <c r="B74" s="23"/>
    </row>
    <row r="75" spans="2:5" x14ac:dyDescent="0.25">
      <c r="B75" s="23"/>
    </row>
    <row r="76" spans="2:5" x14ac:dyDescent="0.25">
      <c r="B76" s="23"/>
      <c r="D76" s="23"/>
    </row>
    <row r="77" spans="2:5" x14ac:dyDescent="0.25">
      <c r="B77" s="23"/>
    </row>
    <row r="78" spans="2:5" x14ac:dyDescent="0.25">
      <c r="B78" s="23"/>
    </row>
    <row r="79" spans="2:5" x14ac:dyDescent="0.25">
      <c r="B79" s="23"/>
    </row>
    <row r="80" spans="2:5" ht="18.75" x14ac:dyDescent="0.3">
      <c r="C80" s="143"/>
    </row>
  </sheetData>
  <mergeCells count="1">
    <mergeCell ref="B38:B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DB06-5FCC-4756-ABA1-B423A9801611}">
  <sheetPr>
    <tabColor rgb="FF996633"/>
  </sheetPr>
  <dimension ref="A1:O78"/>
  <sheetViews>
    <sheetView tabSelected="1" topLeftCell="D37" workbookViewId="0">
      <selection activeCell="F47" sqref="F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7.5703125" style="4" customWidth="1"/>
  </cols>
  <sheetData>
    <row r="1" spans="1:15" ht="19.5" thickBot="1" x14ac:dyDescent="0.35">
      <c r="A1" s="414" t="s">
        <v>418</v>
      </c>
      <c r="B1" s="415"/>
      <c r="C1" s="415"/>
      <c r="D1" s="415"/>
      <c r="E1" s="415"/>
      <c r="F1" s="416"/>
      <c r="H1" s="284" t="s">
        <v>1</v>
      </c>
      <c r="I1" s="3"/>
      <c r="J1" s="243"/>
      <c r="M1" s="3"/>
      <c r="N1" s="56"/>
      <c r="O1" s="56"/>
    </row>
    <row r="2" spans="1:15" ht="21.75" thickBot="1" x14ac:dyDescent="0.35">
      <c r="B2" s="372" t="s">
        <v>2</v>
      </c>
      <c r="C2" s="373"/>
      <c r="D2" s="12"/>
      <c r="E2" s="285"/>
      <c r="F2" s="285"/>
      <c r="H2" s="401" t="s">
        <v>135</v>
      </c>
      <c r="I2" s="401"/>
      <c r="K2" s="185" t="s">
        <v>3</v>
      </c>
      <c r="L2" s="187" t="s">
        <v>136</v>
      </c>
      <c r="M2" s="187"/>
    </row>
    <row r="3" spans="1:15" ht="20.25" thickTop="1" thickBot="1" x14ac:dyDescent="0.35">
      <c r="A3" s="16" t="s">
        <v>5</v>
      </c>
      <c r="B3" s="17"/>
      <c r="C3" s="245">
        <v>301043.73</v>
      </c>
      <c r="D3" s="246">
        <v>44076</v>
      </c>
      <c r="E3" s="374" t="s">
        <v>6</v>
      </c>
      <c r="F3" s="375"/>
      <c r="H3" s="376" t="s">
        <v>7</v>
      </c>
      <c r="I3" s="377"/>
      <c r="J3" s="247"/>
      <c r="K3" s="20"/>
      <c r="L3" s="20"/>
      <c r="M3" s="21" t="s">
        <v>8</v>
      </c>
      <c r="N3" s="22" t="s">
        <v>9</v>
      </c>
      <c r="O3" s="165"/>
    </row>
    <row r="4" spans="1:15" ht="15.75" thickBot="1" x14ac:dyDescent="0.3">
      <c r="A4" s="23" t="s">
        <v>10</v>
      </c>
      <c r="B4" s="248">
        <v>44077</v>
      </c>
      <c r="C4" s="249">
        <v>15639.6</v>
      </c>
      <c r="D4" s="250" t="s">
        <v>419</v>
      </c>
      <c r="E4" s="27">
        <v>44077</v>
      </c>
      <c r="F4" s="28">
        <v>75851</v>
      </c>
      <c r="H4" s="29">
        <v>44077</v>
      </c>
      <c r="I4" s="30">
        <v>405</v>
      </c>
      <c r="M4" s="31">
        <f>4000+52817</f>
        <v>56817</v>
      </c>
      <c r="N4" s="32">
        <v>2989</v>
      </c>
      <c r="O4" s="91"/>
    </row>
    <row r="5" spans="1:15" ht="16.5" thickBot="1" x14ac:dyDescent="0.3">
      <c r="A5" s="23"/>
      <c r="B5" s="248">
        <v>44078</v>
      </c>
      <c r="C5" s="249">
        <v>10767</v>
      </c>
      <c r="D5" s="252" t="s">
        <v>420</v>
      </c>
      <c r="E5" s="27">
        <v>44078</v>
      </c>
      <c r="F5" s="28">
        <v>94908</v>
      </c>
      <c r="H5" s="29">
        <v>44078</v>
      </c>
      <c r="I5" s="34">
        <v>10554</v>
      </c>
      <c r="J5" s="55"/>
      <c r="K5" s="40"/>
      <c r="L5" s="41"/>
      <c r="M5" s="31">
        <v>69479</v>
      </c>
      <c r="N5" s="32">
        <v>4108</v>
      </c>
      <c r="O5" s="217"/>
    </row>
    <row r="6" spans="1:15" ht="15.75" thickBot="1" x14ac:dyDescent="0.3">
      <c r="A6" s="23"/>
      <c r="B6" s="248">
        <v>44079</v>
      </c>
      <c r="C6" s="249">
        <v>7516</v>
      </c>
      <c r="D6" s="253" t="s">
        <v>421</v>
      </c>
      <c r="E6" s="27">
        <v>44079</v>
      </c>
      <c r="F6" s="28">
        <v>178561</v>
      </c>
      <c r="H6" s="29">
        <v>44079</v>
      </c>
      <c r="I6" s="34">
        <v>495</v>
      </c>
      <c r="J6" s="55">
        <v>44079</v>
      </c>
      <c r="K6" s="48" t="s">
        <v>422</v>
      </c>
      <c r="L6" s="52">
        <f>16119.44+2205.97+400+4000</f>
        <v>22725.41</v>
      </c>
      <c r="M6" s="31">
        <f>29951+2554+121659.5</f>
        <v>154164.5</v>
      </c>
      <c r="N6" s="32">
        <v>8308</v>
      </c>
      <c r="O6" s="219"/>
    </row>
    <row r="7" spans="1:15" ht="15.75" thickBot="1" x14ac:dyDescent="0.3">
      <c r="A7" s="23"/>
      <c r="B7" s="248">
        <v>44080</v>
      </c>
      <c r="C7" s="249">
        <v>11400</v>
      </c>
      <c r="D7" s="255" t="s">
        <v>423</v>
      </c>
      <c r="E7" s="27">
        <v>44080</v>
      </c>
      <c r="F7" s="28">
        <v>78105</v>
      </c>
      <c r="H7" s="29">
        <v>44080</v>
      </c>
      <c r="I7" s="34">
        <v>495</v>
      </c>
      <c r="J7" s="341"/>
      <c r="K7" s="48"/>
      <c r="L7" s="41"/>
      <c r="M7" s="31">
        <v>62902</v>
      </c>
      <c r="N7" s="32">
        <v>3308</v>
      </c>
      <c r="O7" s="217"/>
    </row>
    <row r="8" spans="1:15" ht="15.75" thickBot="1" x14ac:dyDescent="0.3">
      <c r="A8" s="23"/>
      <c r="B8" s="248">
        <v>44081</v>
      </c>
      <c r="C8" s="249">
        <v>1770</v>
      </c>
      <c r="D8" s="257" t="s">
        <v>19</v>
      </c>
      <c r="E8" s="27">
        <v>44081</v>
      </c>
      <c r="F8" s="28">
        <v>151668</v>
      </c>
      <c r="H8" s="29">
        <v>44081</v>
      </c>
      <c r="I8" s="34">
        <v>360</v>
      </c>
      <c r="J8" s="342"/>
      <c r="K8" s="297"/>
      <c r="L8" s="41"/>
      <c r="M8" s="31">
        <v>146895</v>
      </c>
      <c r="N8" s="32">
        <v>2643</v>
      </c>
      <c r="O8" s="217"/>
    </row>
    <row r="9" spans="1:15" ht="15.75" thickBot="1" x14ac:dyDescent="0.3">
      <c r="A9" s="23"/>
      <c r="B9" s="248">
        <v>44082</v>
      </c>
      <c r="C9" s="249">
        <v>18284</v>
      </c>
      <c r="D9" s="253" t="s">
        <v>424</v>
      </c>
      <c r="E9" s="27">
        <v>44082</v>
      </c>
      <c r="F9" s="28">
        <v>72065</v>
      </c>
      <c r="H9" s="29">
        <v>44082</v>
      </c>
      <c r="I9" s="34">
        <v>405</v>
      </c>
      <c r="J9" s="342"/>
      <c r="K9" s="300"/>
      <c r="L9" s="58"/>
      <c r="M9" s="31">
        <v>50858</v>
      </c>
      <c r="N9" s="32">
        <v>2518</v>
      </c>
      <c r="O9" s="219"/>
    </row>
    <row r="10" spans="1:15" ht="15.75" thickBot="1" x14ac:dyDescent="0.3">
      <c r="A10" s="23"/>
      <c r="B10" s="248">
        <v>44083</v>
      </c>
      <c r="C10" s="249">
        <v>7621</v>
      </c>
      <c r="D10" s="252" t="s">
        <v>425</v>
      </c>
      <c r="E10" s="27">
        <v>44083</v>
      </c>
      <c r="F10" s="28">
        <v>119014</v>
      </c>
      <c r="H10" s="29">
        <v>44083</v>
      </c>
      <c r="I10" s="34">
        <v>5018.7299999999996</v>
      </c>
      <c r="J10" s="259"/>
      <c r="K10" s="54"/>
      <c r="L10" s="52"/>
      <c r="M10" s="31">
        <v>103140</v>
      </c>
      <c r="N10" s="32">
        <v>3234</v>
      </c>
      <c r="O10" s="217"/>
    </row>
    <row r="11" spans="1:15" ht="15.75" thickBot="1" x14ac:dyDescent="0.3">
      <c r="A11" s="23"/>
      <c r="B11" s="248">
        <v>44084</v>
      </c>
      <c r="C11" s="249">
        <v>11837.6</v>
      </c>
      <c r="D11" s="252" t="s">
        <v>426</v>
      </c>
      <c r="E11" s="27">
        <v>44084</v>
      </c>
      <c r="F11" s="28">
        <v>61252</v>
      </c>
      <c r="H11" s="29">
        <v>44084</v>
      </c>
      <c r="I11" s="34">
        <v>405</v>
      </c>
      <c r="J11" s="55"/>
      <c r="K11" s="48"/>
      <c r="L11" s="52"/>
      <c r="M11" s="31">
        <v>47760</v>
      </c>
      <c r="N11" s="32">
        <v>1249</v>
      </c>
      <c r="O11" s="220"/>
    </row>
    <row r="12" spans="1:15" ht="15.75" thickBot="1" x14ac:dyDescent="0.3">
      <c r="A12" s="23"/>
      <c r="B12" s="248">
        <v>44085</v>
      </c>
      <c r="C12" s="249">
        <v>8708</v>
      </c>
      <c r="D12" s="255" t="s">
        <v>18</v>
      </c>
      <c r="E12" s="27">
        <v>44085</v>
      </c>
      <c r="F12" s="28">
        <v>166694</v>
      </c>
      <c r="H12" s="29">
        <v>44085</v>
      </c>
      <c r="I12" s="34">
        <v>10554</v>
      </c>
      <c r="J12" s="55"/>
      <c r="K12" s="48"/>
      <c r="L12" s="52"/>
      <c r="M12" s="31">
        <f>31286+111125</f>
        <v>142411</v>
      </c>
      <c r="N12" s="32">
        <v>5021</v>
      </c>
      <c r="O12" s="217"/>
    </row>
    <row r="13" spans="1:15" ht="15.75" thickBot="1" x14ac:dyDescent="0.3">
      <c r="A13" s="23"/>
      <c r="B13" s="248">
        <v>44086</v>
      </c>
      <c r="C13" s="249">
        <v>3803</v>
      </c>
      <c r="D13" s="253" t="s">
        <v>427</v>
      </c>
      <c r="E13" s="27">
        <v>44086</v>
      </c>
      <c r="F13" s="28">
        <v>141645</v>
      </c>
      <c r="H13" s="29">
        <v>44086</v>
      </c>
      <c r="I13" s="34">
        <v>732</v>
      </c>
      <c r="J13" s="55">
        <v>44086</v>
      </c>
      <c r="K13" s="48" t="s">
        <v>428</v>
      </c>
      <c r="L13" s="52">
        <f>400+4000+15959.91</f>
        <v>20359.91</v>
      </c>
      <c r="M13" s="203">
        <v>118150</v>
      </c>
      <c r="N13" s="32">
        <v>9636</v>
      </c>
      <c r="O13" s="204" t="s">
        <v>166</v>
      </c>
    </row>
    <row r="14" spans="1:15" ht="15.75" thickBot="1" x14ac:dyDescent="0.3">
      <c r="A14" s="23"/>
      <c r="B14" s="248">
        <v>44087</v>
      </c>
      <c r="C14" s="249">
        <v>18335</v>
      </c>
      <c r="D14" s="252" t="s">
        <v>429</v>
      </c>
      <c r="E14" s="27">
        <v>44087</v>
      </c>
      <c r="F14" s="28">
        <v>110431</v>
      </c>
      <c r="H14" s="29">
        <v>44087</v>
      </c>
      <c r="I14" s="34">
        <v>450</v>
      </c>
      <c r="J14" s="55"/>
      <c r="K14" s="48"/>
      <c r="L14" s="52"/>
      <c r="M14" s="31">
        <v>85511</v>
      </c>
      <c r="N14" s="32">
        <v>6135</v>
      </c>
      <c r="O14" s="343"/>
    </row>
    <row r="15" spans="1:15" ht="15.75" thickBot="1" x14ac:dyDescent="0.3">
      <c r="A15" s="23"/>
      <c r="B15" s="248">
        <v>44088</v>
      </c>
      <c r="C15" s="249">
        <v>870</v>
      </c>
      <c r="D15" s="252" t="s">
        <v>430</v>
      </c>
      <c r="E15" s="27">
        <v>44088</v>
      </c>
      <c r="F15" s="28">
        <v>122801</v>
      </c>
      <c r="H15" s="29">
        <v>44088</v>
      </c>
      <c r="I15" s="34">
        <v>495</v>
      </c>
      <c r="J15" s="55">
        <v>44088</v>
      </c>
      <c r="K15" s="48" t="s">
        <v>428</v>
      </c>
      <c r="L15" s="56">
        <v>2191</v>
      </c>
      <c r="M15" s="31">
        <v>116457</v>
      </c>
      <c r="N15" s="32">
        <v>5170</v>
      </c>
      <c r="O15" s="343"/>
    </row>
    <row r="16" spans="1:15" ht="15.75" thickBot="1" x14ac:dyDescent="0.3">
      <c r="A16" s="23"/>
      <c r="B16" s="248">
        <v>44089</v>
      </c>
      <c r="C16" s="249">
        <v>3106</v>
      </c>
      <c r="D16" s="255" t="s">
        <v>431</v>
      </c>
      <c r="E16" s="27">
        <v>44089</v>
      </c>
      <c r="F16" s="28">
        <v>223834</v>
      </c>
      <c r="H16" s="29">
        <v>44089</v>
      </c>
      <c r="I16" s="34">
        <v>1713</v>
      </c>
      <c r="J16" s="57"/>
      <c r="K16" s="48"/>
      <c r="L16" s="58"/>
      <c r="M16" s="31">
        <v>204618</v>
      </c>
      <c r="N16" s="32">
        <v>14397</v>
      </c>
      <c r="O16" s="217"/>
    </row>
    <row r="17" spans="1:15" ht="15.75" thickBot="1" x14ac:dyDescent="0.3">
      <c r="A17" s="23"/>
      <c r="B17" s="248">
        <v>44090</v>
      </c>
      <c r="C17" s="249">
        <v>0</v>
      </c>
      <c r="D17" s="252"/>
      <c r="E17" s="27">
        <v>44090</v>
      </c>
      <c r="F17" s="28">
        <v>100108</v>
      </c>
      <c r="H17" s="29">
        <v>44090</v>
      </c>
      <c r="I17" s="34">
        <v>360</v>
      </c>
      <c r="J17" s="57"/>
      <c r="K17" s="59"/>
      <c r="L17" s="52"/>
      <c r="M17" s="31">
        <v>97829</v>
      </c>
      <c r="N17" s="32">
        <v>1919</v>
      </c>
      <c r="O17" s="217"/>
    </row>
    <row r="18" spans="1:15" ht="25.5" thickBot="1" x14ac:dyDescent="0.3">
      <c r="A18" s="23"/>
      <c r="B18" s="248">
        <v>44091</v>
      </c>
      <c r="C18" s="249">
        <v>5136</v>
      </c>
      <c r="D18" s="252" t="s">
        <v>432</v>
      </c>
      <c r="E18" s="27">
        <v>44091</v>
      </c>
      <c r="F18" s="28">
        <v>92312</v>
      </c>
      <c r="H18" s="29">
        <v>44091</v>
      </c>
      <c r="I18" s="34">
        <v>405</v>
      </c>
      <c r="J18" s="57">
        <v>44091</v>
      </c>
      <c r="K18" s="406" t="s">
        <v>433</v>
      </c>
      <c r="L18" s="61">
        <v>1300</v>
      </c>
      <c r="M18" s="31">
        <f>73440+6006</f>
        <v>79446</v>
      </c>
      <c r="N18" s="32">
        <v>6025</v>
      </c>
      <c r="O18" s="343"/>
    </row>
    <row r="19" spans="1:15" ht="15.75" thickBot="1" x14ac:dyDescent="0.3">
      <c r="A19" s="23"/>
      <c r="B19" s="248">
        <v>44092</v>
      </c>
      <c r="C19" s="249">
        <v>1306</v>
      </c>
      <c r="D19" s="252" t="s">
        <v>19</v>
      </c>
      <c r="E19" s="27">
        <v>44092</v>
      </c>
      <c r="F19" s="28">
        <v>139353</v>
      </c>
      <c r="H19" s="29">
        <v>44092</v>
      </c>
      <c r="I19" s="34">
        <v>17054</v>
      </c>
      <c r="J19" s="55"/>
      <c r="K19" s="62"/>
      <c r="L19" s="58"/>
      <c r="M19" s="31">
        <v>117260</v>
      </c>
      <c r="N19" s="32">
        <v>3733</v>
      </c>
      <c r="O19" s="343"/>
    </row>
    <row r="20" spans="1:15" ht="15.75" thickBot="1" x14ac:dyDescent="0.3">
      <c r="A20" s="23"/>
      <c r="B20" s="248">
        <v>44093</v>
      </c>
      <c r="C20" s="249">
        <v>17476.400000000001</v>
      </c>
      <c r="D20" s="252" t="s">
        <v>426</v>
      </c>
      <c r="E20" s="27">
        <v>44093</v>
      </c>
      <c r="F20" s="28">
        <v>162144</v>
      </c>
      <c r="H20" s="29">
        <v>44093</v>
      </c>
      <c r="I20" s="34">
        <v>518</v>
      </c>
      <c r="J20" s="57">
        <v>44093</v>
      </c>
      <c r="K20" s="59" t="s">
        <v>434</v>
      </c>
      <c r="L20" s="58">
        <f>18323.87+400+4571</f>
        <v>23294.87</v>
      </c>
      <c r="M20" s="31">
        <v>123343</v>
      </c>
      <c r="N20" s="32">
        <v>6933</v>
      </c>
      <c r="O20" s="343"/>
    </row>
    <row r="21" spans="1:15" ht="15.75" thickBot="1" x14ac:dyDescent="0.3">
      <c r="A21" s="23"/>
      <c r="B21" s="248">
        <v>44094</v>
      </c>
      <c r="C21" s="249">
        <v>1026</v>
      </c>
      <c r="D21" s="252" t="s">
        <v>19</v>
      </c>
      <c r="E21" s="27">
        <v>44094</v>
      </c>
      <c r="F21" s="28">
        <v>130822</v>
      </c>
      <c r="H21" s="29">
        <v>44094</v>
      </c>
      <c r="I21" s="34">
        <v>495</v>
      </c>
      <c r="J21" s="64"/>
      <c r="K21" s="65"/>
      <c r="L21" s="66"/>
      <c r="M21" s="31">
        <v>125427</v>
      </c>
      <c r="N21" s="32">
        <v>3874</v>
      </c>
      <c r="O21" s="343"/>
    </row>
    <row r="22" spans="1:15" ht="15.75" thickBot="1" x14ac:dyDescent="0.3">
      <c r="A22" s="23"/>
      <c r="B22" s="248">
        <v>44095</v>
      </c>
      <c r="C22" s="249">
        <v>1200</v>
      </c>
      <c r="D22" s="252" t="s">
        <v>19</v>
      </c>
      <c r="E22" s="27">
        <v>44095</v>
      </c>
      <c r="F22" s="28">
        <v>95129</v>
      </c>
      <c r="H22" s="29">
        <v>44095</v>
      </c>
      <c r="I22" s="34">
        <v>405</v>
      </c>
      <c r="J22" s="221"/>
      <c r="K22" s="222"/>
      <c r="L22" s="223"/>
      <c r="M22" s="31">
        <v>93051</v>
      </c>
      <c r="N22" s="32">
        <v>473</v>
      </c>
      <c r="O22" s="204"/>
    </row>
    <row r="23" spans="1:15" ht="15.75" thickBot="1" x14ac:dyDescent="0.3">
      <c r="A23" s="23"/>
      <c r="B23" s="248">
        <v>44096</v>
      </c>
      <c r="C23" s="249">
        <v>6054.5</v>
      </c>
      <c r="D23" s="252" t="s">
        <v>435</v>
      </c>
      <c r="E23" s="27">
        <v>44096</v>
      </c>
      <c r="F23" s="28">
        <v>99295</v>
      </c>
      <c r="H23" s="29">
        <v>44096</v>
      </c>
      <c r="I23" s="34">
        <v>405</v>
      </c>
      <c r="J23" s="224"/>
      <c r="K23" s="228"/>
      <c r="L23" s="345"/>
      <c r="M23" s="31">
        <v>91626</v>
      </c>
      <c r="N23" s="32">
        <v>1209</v>
      </c>
      <c r="O23" s="217"/>
    </row>
    <row r="24" spans="1:15" ht="15.75" thickBot="1" x14ac:dyDescent="0.3">
      <c r="A24" s="23"/>
      <c r="B24" s="248">
        <v>44097</v>
      </c>
      <c r="C24" s="249">
        <v>4558</v>
      </c>
      <c r="D24" s="252" t="s">
        <v>436</v>
      </c>
      <c r="E24" s="27">
        <v>44097</v>
      </c>
      <c r="F24" s="28">
        <v>80292</v>
      </c>
      <c r="H24" s="29">
        <v>44097</v>
      </c>
      <c r="I24" s="34">
        <v>405</v>
      </c>
      <c r="J24" s="346"/>
      <c r="K24" s="86"/>
      <c r="L24" s="178"/>
      <c r="M24" s="31">
        <f>63958+5338</f>
        <v>69296</v>
      </c>
      <c r="N24" s="32">
        <v>6108</v>
      </c>
      <c r="O24" s="217"/>
    </row>
    <row r="25" spans="1:15" ht="15.75" thickBot="1" x14ac:dyDescent="0.3">
      <c r="A25" s="23"/>
      <c r="B25" s="248">
        <v>44098</v>
      </c>
      <c r="C25" s="249">
        <v>888</v>
      </c>
      <c r="D25" s="252" t="s">
        <v>19</v>
      </c>
      <c r="E25" s="27">
        <v>44098</v>
      </c>
      <c r="F25" s="28">
        <v>61623</v>
      </c>
      <c r="H25" s="29">
        <v>44098</v>
      </c>
      <c r="I25" s="34">
        <v>405</v>
      </c>
      <c r="J25" s="55"/>
      <c r="K25" s="228"/>
      <c r="L25" s="223"/>
      <c r="M25" s="31">
        <v>59138</v>
      </c>
      <c r="N25" s="32">
        <v>1192</v>
      </c>
      <c r="O25" s="217"/>
    </row>
    <row r="26" spans="1:15" ht="15.75" thickBot="1" x14ac:dyDescent="0.3">
      <c r="A26" s="23"/>
      <c r="B26" s="248">
        <v>44099</v>
      </c>
      <c r="C26" s="249">
        <v>11726</v>
      </c>
      <c r="D26" s="252" t="s">
        <v>437</v>
      </c>
      <c r="E26" s="27">
        <v>44099</v>
      </c>
      <c r="F26" s="28">
        <v>151107</v>
      </c>
      <c r="H26" s="29">
        <v>44099</v>
      </c>
      <c r="I26" s="34">
        <v>12525</v>
      </c>
      <c r="J26" s="176"/>
      <c r="K26" s="96"/>
      <c r="L26" s="178"/>
      <c r="M26" s="31">
        <v>118819</v>
      </c>
      <c r="N26" s="32">
        <v>8037</v>
      </c>
      <c r="O26" s="217"/>
    </row>
    <row r="27" spans="1:15" ht="15.75" thickBot="1" x14ac:dyDescent="0.3">
      <c r="A27" s="23"/>
      <c r="B27" s="248">
        <v>44100</v>
      </c>
      <c r="C27" s="249">
        <v>3093.8</v>
      </c>
      <c r="D27" s="253" t="s">
        <v>438</v>
      </c>
      <c r="E27" s="27">
        <v>44100</v>
      </c>
      <c r="F27" s="28">
        <v>137126</v>
      </c>
      <c r="H27" s="29">
        <v>44100</v>
      </c>
      <c r="I27" s="34">
        <v>495</v>
      </c>
      <c r="J27" s="176">
        <v>44100</v>
      </c>
      <c r="K27" s="353" t="s">
        <v>439</v>
      </c>
      <c r="L27" s="178">
        <f>16495.3+400+4000</f>
        <v>20895.3</v>
      </c>
      <c r="M27" s="31">
        <v>116238</v>
      </c>
      <c r="N27" s="32">
        <v>5249</v>
      </c>
      <c r="O27" s="217"/>
    </row>
    <row r="28" spans="1:15" ht="15.75" thickBot="1" x14ac:dyDescent="0.3">
      <c r="A28" s="23"/>
      <c r="B28" s="248">
        <v>44101</v>
      </c>
      <c r="C28" s="249">
        <v>2290</v>
      </c>
      <c r="D28" s="304" t="s">
        <v>359</v>
      </c>
      <c r="E28" s="27">
        <v>44101</v>
      </c>
      <c r="F28" s="28">
        <v>100312</v>
      </c>
      <c r="H28" s="29">
        <v>44101</v>
      </c>
      <c r="I28" s="34">
        <v>495</v>
      </c>
      <c r="J28" s="176"/>
      <c r="K28" s="354"/>
      <c r="L28" s="178"/>
      <c r="M28" s="31">
        <v>89030</v>
      </c>
      <c r="N28" s="32">
        <v>8497</v>
      </c>
      <c r="O28" s="217"/>
    </row>
    <row r="29" spans="1:15" ht="15.75" thickBot="1" x14ac:dyDescent="0.3">
      <c r="A29" s="23"/>
      <c r="B29" s="248">
        <v>44102</v>
      </c>
      <c r="C29" s="249">
        <v>5506</v>
      </c>
      <c r="D29" s="263" t="s">
        <v>440</v>
      </c>
      <c r="E29" s="27">
        <v>44102</v>
      </c>
      <c r="F29" s="28">
        <v>87853</v>
      </c>
      <c r="H29" s="29">
        <v>44102</v>
      </c>
      <c r="I29" s="199">
        <v>405</v>
      </c>
      <c r="J29" s="176"/>
      <c r="K29" s="48"/>
      <c r="L29" s="41"/>
      <c r="M29" s="31">
        <v>71100</v>
      </c>
      <c r="N29" s="32">
        <v>10842</v>
      </c>
      <c r="O29" s="217"/>
    </row>
    <row r="30" spans="1:15" ht="15.75" thickBot="1" x14ac:dyDescent="0.3">
      <c r="A30" s="23"/>
      <c r="B30" s="248">
        <v>44103</v>
      </c>
      <c r="C30" s="262">
        <v>3646</v>
      </c>
      <c r="D30" s="304" t="s">
        <v>441</v>
      </c>
      <c r="E30" s="27">
        <v>44103</v>
      </c>
      <c r="F30" s="28">
        <v>100675</v>
      </c>
      <c r="H30" s="29">
        <v>44103</v>
      </c>
      <c r="I30" s="199">
        <v>405</v>
      </c>
      <c r="J30" s="176"/>
      <c r="K30" s="86"/>
      <c r="L30" s="178"/>
      <c r="M30" s="203">
        <f>21516+71980</f>
        <v>93496</v>
      </c>
      <c r="N30" s="32">
        <v>3134</v>
      </c>
      <c r="O30" s="217" t="s">
        <v>326</v>
      </c>
    </row>
    <row r="31" spans="1:15" ht="15.75" thickBot="1" x14ac:dyDescent="0.3">
      <c r="A31" s="23"/>
      <c r="B31" s="248">
        <v>44104</v>
      </c>
      <c r="C31" s="262">
        <v>9244</v>
      </c>
      <c r="D31" s="304" t="s">
        <v>442</v>
      </c>
      <c r="E31" s="27">
        <v>44104</v>
      </c>
      <c r="F31" s="202">
        <v>86485</v>
      </c>
      <c r="H31" s="29">
        <v>44104</v>
      </c>
      <c r="I31" s="199">
        <v>2360</v>
      </c>
      <c r="J31" s="176">
        <v>44104</v>
      </c>
      <c r="K31" s="48" t="s">
        <v>313</v>
      </c>
      <c r="L31" s="49">
        <v>20000</v>
      </c>
      <c r="M31" s="203">
        <v>53761</v>
      </c>
      <c r="N31" s="32">
        <v>1120</v>
      </c>
      <c r="O31" s="217" t="s">
        <v>326</v>
      </c>
    </row>
    <row r="32" spans="1:15" ht="16.5" thickBot="1" x14ac:dyDescent="0.3">
      <c r="A32" s="23"/>
      <c r="B32" s="359"/>
      <c r="C32" s="136"/>
      <c r="D32" s="349"/>
      <c r="E32" s="27"/>
      <c r="F32" s="97"/>
      <c r="H32" s="29"/>
      <c r="I32" s="199"/>
      <c r="J32" s="176"/>
      <c r="K32" s="48"/>
      <c r="L32" s="358"/>
      <c r="M32" s="31"/>
      <c r="N32" s="32">
        <v>0</v>
      </c>
      <c r="O32" s="217"/>
    </row>
    <row r="33" spans="1:15" ht="16.5" thickBot="1" x14ac:dyDescent="0.3">
      <c r="A33" s="23"/>
      <c r="B33" s="359">
        <v>44077</v>
      </c>
      <c r="C33" s="136">
        <v>12668.46</v>
      </c>
      <c r="D33" s="86" t="s">
        <v>443</v>
      </c>
      <c r="E33" s="27"/>
      <c r="F33" s="97"/>
      <c r="H33" s="29"/>
      <c r="I33" s="199"/>
      <c r="J33" s="176" t="s">
        <v>444</v>
      </c>
      <c r="K33" s="286" t="s">
        <v>15</v>
      </c>
      <c r="L33" s="45">
        <v>26618</v>
      </c>
      <c r="M33" s="31">
        <v>0</v>
      </c>
      <c r="N33" s="32">
        <v>0</v>
      </c>
      <c r="O33" s="217"/>
    </row>
    <row r="34" spans="1:15" ht="16.5" thickBot="1" x14ac:dyDescent="0.3">
      <c r="A34" s="23"/>
      <c r="B34" s="359">
        <v>44078</v>
      </c>
      <c r="C34" s="136">
        <v>8667.7900000000009</v>
      </c>
      <c r="D34" s="86" t="s">
        <v>445</v>
      </c>
      <c r="E34" s="27"/>
      <c r="F34" s="97"/>
      <c r="H34" s="29"/>
      <c r="I34" s="199"/>
      <c r="J34" s="176" t="s">
        <v>444</v>
      </c>
      <c r="K34" s="48" t="s">
        <v>165</v>
      </c>
      <c r="L34" s="358">
        <v>10000</v>
      </c>
      <c r="M34" s="31">
        <v>0</v>
      </c>
      <c r="N34" s="32">
        <v>0</v>
      </c>
      <c r="O34" s="217"/>
    </row>
    <row r="35" spans="1:15" ht="16.5" thickBot="1" x14ac:dyDescent="0.3">
      <c r="A35" s="23"/>
      <c r="B35" s="359">
        <v>44081</v>
      </c>
      <c r="C35" s="136">
        <v>12042.58</v>
      </c>
      <c r="D35" s="86" t="s">
        <v>446</v>
      </c>
      <c r="E35" s="27"/>
      <c r="F35" s="97"/>
      <c r="H35" s="29"/>
      <c r="I35" s="199"/>
      <c r="J35" s="176" t="s">
        <v>444</v>
      </c>
      <c r="K35" s="48" t="s">
        <v>17</v>
      </c>
      <c r="L35" s="358">
        <v>5800</v>
      </c>
      <c r="M35" s="31">
        <v>0</v>
      </c>
      <c r="N35" s="32">
        <v>0</v>
      </c>
      <c r="O35" s="217"/>
    </row>
    <row r="36" spans="1:15" ht="16.5" thickBot="1" x14ac:dyDescent="0.3">
      <c r="A36" s="23"/>
      <c r="B36" s="359">
        <v>44082</v>
      </c>
      <c r="C36" s="136">
        <v>16173.8</v>
      </c>
      <c r="D36" s="86" t="s">
        <v>447</v>
      </c>
      <c r="E36" s="27"/>
      <c r="F36" s="97"/>
      <c r="H36" s="29"/>
      <c r="I36" s="199"/>
      <c r="J36" s="176" t="s">
        <v>444</v>
      </c>
      <c r="K36" s="48" t="s">
        <v>218</v>
      </c>
      <c r="L36" s="358">
        <v>19605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359">
        <v>44083</v>
      </c>
      <c r="C37" s="407">
        <v>22244.02</v>
      </c>
      <c r="D37" s="408" t="s">
        <v>448</v>
      </c>
      <c r="E37" s="27"/>
      <c r="F37" s="97"/>
      <c r="H37" s="29"/>
      <c r="I37" s="199"/>
      <c r="J37" s="176" t="s">
        <v>444</v>
      </c>
      <c r="K37" s="48" t="s">
        <v>449</v>
      </c>
      <c r="L37" s="358">
        <v>2568.5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359">
        <v>44088</v>
      </c>
      <c r="C38" s="136">
        <v>14902.2</v>
      </c>
      <c r="D38" s="86" t="s">
        <v>450</v>
      </c>
      <c r="E38" s="27"/>
      <c r="F38" s="97"/>
      <c r="H38" s="29"/>
      <c r="I38" s="199"/>
      <c r="J38" s="176" t="s">
        <v>444</v>
      </c>
      <c r="K38" s="48" t="s">
        <v>451</v>
      </c>
      <c r="L38" s="358">
        <v>15660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359">
        <v>44091</v>
      </c>
      <c r="C39" s="136">
        <v>19504</v>
      </c>
      <c r="D39" s="86" t="s">
        <v>452</v>
      </c>
      <c r="E39" s="27"/>
      <c r="F39" s="97"/>
      <c r="H39" s="29"/>
      <c r="I39" s="199"/>
      <c r="J39" s="176" t="s">
        <v>444</v>
      </c>
      <c r="K39" s="48" t="s">
        <v>368</v>
      </c>
      <c r="L39" s="358">
        <v>17756.400000000001</v>
      </c>
      <c r="M39" s="31">
        <v>0</v>
      </c>
      <c r="N39" s="32">
        <v>0</v>
      </c>
      <c r="O39" s="217"/>
    </row>
    <row r="40" spans="1:15" ht="15.75" thickBot="1" x14ac:dyDescent="0.3">
      <c r="A40" s="23"/>
      <c r="B40" s="409">
        <v>44093</v>
      </c>
      <c r="C40" s="262">
        <v>12673.16</v>
      </c>
      <c r="D40" s="410" t="s">
        <v>453</v>
      </c>
      <c r="E40" s="27"/>
      <c r="F40" s="97"/>
      <c r="H40" s="29"/>
      <c r="I40" s="199"/>
      <c r="J40" s="176" t="s">
        <v>444</v>
      </c>
      <c r="K40" s="411" t="s">
        <v>454</v>
      </c>
      <c r="L40" s="358">
        <f>6029+5040+3110+380.62</f>
        <v>14559.62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359">
        <v>44097</v>
      </c>
      <c r="C41" s="136">
        <v>15875.6</v>
      </c>
      <c r="D41" s="86" t="s">
        <v>455</v>
      </c>
      <c r="E41" s="27"/>
      <c r="F41" s="97"/>
      <c r="H41" s="29"/>
      <c r="I41" s="199"/>
      <c r="J41" s="176"/>
      <c r="K41" s="412"/>
      <c r="L41" s="82">
        <v>0</v>
      </c>
      <c r="M41" s="31">
        <v>0</v>
      </c>
      <c r="N41" s="32">
        <v>0</v>
      </c>
      <c r="O41" s="217"/>
    </row>
    <row r="42" spans="1:15" ht="15.75" thickBot="1" x14ac:dyDescent="0.3">
      <c r="A42" s="23"/>
      <c r="B42" s="248">
        <v>44099</v>
      </c>
      <c r="C42" s="262">
        <v>16130.28</v>
      </c>
      <c r="D42" s="410" t="s">
        <v>456</v>
      </c>
      <c r="E42" s="27"/>
      <c r="F42" s="97"/>
      <c r="H42" s="29"/>
      <c r="I42" s="199"/>
      <c r="J42" s="176" t="s">
        <v>444</v>
      </c>
      <c r="K42" s="362" t="s">
        <v>457</v>
      </c>
      <c r="L42" s="66">
        <v>1000</v>
      </c>
      <c r="M42" s="31">
        <v>0</v>
      </c>
      <c r="N42" s="32">
        <v>0</v>
      </c>
      <c r="O42" s="217"/>
    </row>
    <row r="43" spans="1:15" ht="15.75" thickBot="1" x14ac:dyDescent="0.3">
      <c r="A43" s="23"/>
      <c r="B43" s="248">
        <v>44100</v>
      </c>
      <c r="C43" s="262">
        <v>10643.61</v>
      </c>
      <c r="D43" s="410" t="s">
        <v>458</v>
      </c>
      <c r="E43" s="27"/>
      <c r="F43" s="97"/>
      <c r="H43" s="29"/>
      <c r="I43" s="199"/>
      <c r="J43" s="176" t="s">
        <v>444</v>
      </c>
      <c r="K43" s="362" t="s">
        <v>46</v>
      </c>
      <c r="L43" s="66">
        <v>1394.81</v>
      </c>
      <c r="M43" s="31"/>
      <c r="N43" s="32"/>
      <c r="O43" s="217"/>
    </row>
    <row r="44" spans="1:15" ht="15.75" thickBot="1" x14ac:dyDescent="0.3">
      <c r="A44" s="23"/>
      <c r="B44" s="248">
        <v>44104</v>
      </c>
      <c r="C44" s="262">
        <v>24303.21</v>
      </c>
      <c r="D44" s="410" t="s">
        <v>459</v>
      </c>
      <c r="E44" s="27"/>
      <c r="F44" s="97"/>
      <c r="H44" s="29"/>
      <c r="I44" s="199"/>
      <c r="J44" s="176" t="s">
        <v>444</v>
      </c>
      <c r="K44" s="362" t="s">
        <v>207</v>
      </c>
      <c r="L44" s="66">
        <v>12831</v>
      </c>
      <c r="M44" s="31"/>
      <c r="N44" s="32"/>
      <c r="O44" s="217"/>
    </row>
    <row r="45" spans="1:15" ht="15.75" thickBot="1" x14ac:dyDescent="0.3">
      <c r="A45" s="23"/>
      <c r="B45" s="248"/>
      <c r="C45" s="262"/>
      <c r="D45" s="410"/>
      <c r="E45" s="27"/>
      <c r="F45" s="97"/>
      <c r="H45" s="29"/>
      <c r="I45" s="199"/>
      <c r="J45" s="423" t="s">
        <v>444</v>
      </c>
      <c r="K45" s="424" t="s">
        <v>460</v>
      </c>
      <c r="L45" s="66">
        <f>149640+264132</f>
        <v>413772</v>
      </c>
      <c r="M45" s="31"/>
      <c r="N45" s="32"/>
      <c r="O45" s="217"/>
    </row>
    <row r="46" spans="1:15" ht="15.75" thickBot="1" x14ac:dyDescent="0.3">
      <c r="A46" s="23"/>
      <c r="B46" s="248"/>
      <c r="C46" s="262"/>
      <c r="D46" s="410"/>
      <c r="E46" s="27"/>
      <c r="F46" s="97"/>
      <c r="H46" s="29"/>
      <c r="I46" s="199"/>
      <c r="J46" s="176" t="s">
        <v>444</v>
      </c>
      <c r="K46" s="362" t="s">
        <v>192</v>
      </c>
      <c r="L46" s="66">
        <v>986</v>
      </c>
      <c r="M46" s="31"/>
      <c r="N46" s="32"/>
      <c r="O46" s="217"/>
    </row>
    <row r="47" spans="1:15" ht="15.75" thickBot="1" x14ac:dyDescent="0.3">
      <c r="A47" s="23"/>
      <c r="B47" s="248"/>
      <c r="C47" s="262"/>
      <c r="D47" s="410"/>
      <c r="E47" s="27"/>
      <c r="F47" s="97"/>
      <c r="H47" s="29"/>
      <c r="I47" s="199"/>
      <c r="J47" s="176" t="s">
        <v>444</v>
      </c>
      <c r="K47" s="362" t="s">
        <v>243</v>
      </c>
      <c r="L47" s="66">
        <v>2304.1999999999998</v>
      </c>
      <c r="M47" s="31"/>
      <c r="N47" s="32"/>
      <c r="O47" s="217"/>
    </row>
    <row r="48" spans="1:15" ht="15.75" thickBot="1" x14ac:dyDescent="0.3">
      <c r="A48" s="23"/>
      <c r="B48" s="248"/>
      <c r="C48" s="262"/>
      <c r="D48" s="410"/>
      <c r="E48" s="27"/>
      <c r="F48" s="97"/>
      <c r="H48" s="29"/>
      <c r="I48" s="199"/>
      <c r="J48" s="176" t="s">
        <v>444</v>
      </c>
      <c r="K48" s="362" t="s">
        <v>203</v>
      </c>
      <c r="L48" s="66">
        <v>2818.5</v>
      </c>
      <c r="M48" s="31"/>
      <c r="N48" s="32"/>
      <c r="O48" s="217"/>
    </row>
    <row r="49" spans="1:15" ht="15.75" thickBot="1" x14ac:dyDescent="0.3">
      <c r="A49" s="23"/>
      <c r="B49" s="248"/>
      <c r="C49" s="262"/>
      <c r="D49" s="410"/>
      <c r="E49" s="27"/>
      <c r="F49" s="97"/>
      <c r="H49" s="29"/>
      <c r="I49" s="199"/>
      <c r="J49" s="176" t="s">
        <v>444</v>
      </c>
      <c r="K49" s="362" t="s">
        <v>461</v>
      </c>
      <c r="L49" s="66">
        <v>2552</v>
      </c>
      <c r="M49" s="31"/>
      <c r="N49" s="32"/>
      <c r="O49" s="217"/>
    </row>
    <row r="50" spans="1:15" ht="15.75" thickBot="1" x14ac:dyDescent="0.3">
      <c r="A50" s="23"/>
      <c r="B50" s="248"/>
      <c r="C50" s="262"/>
      <c r="D50" s="410"/>
      <c r="E50" s="27"/>
      <c r="F50" s="97"/>
      <c r="H50" s="29"/>
      <c r="I50" s="199"/>
      <c r="J50" s="176" t="s">
        <v>444</v>
      </c>
      <c r="K50" s="361" t="s">
        <v>462</v>
      </c>
      <c r="L50" s="82">
        <v>25181.09</v>
      </c>
      <c r="M50" s="31">
        <v>0</v>
      </c>
      <c r="N50" s="32">
        <v>0</v>
      </c>
      <c r="O50" s="217"/>
    </row>
    <row r="51" spans="1:15" ht="15.75" thickBot="1" x14ac:dyDescent="0.3">
      <c r="A51" s="23"/>
      <c r="B51" s="248"/>
      <c r="C51" s="363"/>
      <c r="D51" s="413"/>
      <c r="E51" s="365"/>
      <c r="F51" s="351"/>
      <c r="H51" s="29"/>
      <c r="I51" s="307"/>
      <c r="J51" s="176" t="s">
        <v>444</v>
      </c>
      <c r="K51" s="361" t="s">
        <v>463</v>
      </c>
      <c r="L51" s="82">
        <v>910</v>
      </c>
      <c r="M51" s="31">
        <v>0</v>
      </c>
      <c r="N51" s="32">
        <v>0</v>
      </c>
      <c r="O51" s="217"/>
    </row>
    <row r="52" spans="1:15" ht="16.5" thickBot="1" x14ac:dyDescent="0.3">
      <c r="B52" s="335" t="s">
        <v>51</v>
      </c>
      <c r="C52" s="336">
        <f>SUM(C4:C51)</f>
        <v>378636.61</v>
      </c>
      <c r="D52" s="114"/>
      <c r="E52" s="237" t="s">
        <v>51</v>
      </c>
      <c r="F52" s="238">
        <f>SUM(F4:F51)</f>
        <v>3221465</v>
      </c>
      <c r="G52" s="114"/>
      <c r="H52" s="117" t="s">
        <v>245</v>
      </c>
      <c r="I52" s="118">
        <f>SUM(I4:I51)</f>
        <v>69218.73</v>
      </c>
      <c r="J52" s="265"/>
      <c r="K52" s="120" t="s">
        <v>246</v>
      </c>
      <c r="L52" s="121">
        <f>SUM(L5:L51)</f>
        <v>687083.60999999987</v>
      </c>
      <c r="M52" s="126">
        <f>SUM(M4:M51)</f>
        <v>2758022.5</v>
      </c>
      <c r="N52" s="126">
        <f>SUM(N4:N51)</f>
        <v>137061</v>
      </c>
      <c r="O52" s="239"/>
    </row>
    <row r="53" spans="1:15" ht="20.25" thickTop="1" thickBot="1" x14ac:dyDescent="0.3">
      <c r="C53" s="5" t="s">
        <v>10</v>
      </c>
      <c r="O53" s="240"/>
    </row>
    <row r="54" spans="1:15" ht="19.5" thickBot="1" x14ac:dyDescent="0.3">
      <c r="A54" s="65"/>
      <c r="B54" s="122"/>
      <c r="C54" s="4"/>
      <c r="H54" s="380" t="s">
        <v>52</v>
      </c>
      <c r="I54" s="381"/>
      <c r="J54" s="266"/>
      <c r="K54" s="382">
        <f>I52+L52</f>
        <v>756302.33999999985</v>
      </c>
      <c r="L54" s="383"/>
      <c r="M54" s="378">
        <f>M52+N52</f>
        <v>2895083.5</v>
      </c>
      <c r="N54" s="379"/>
    </row>
    <row r="55" spans="1:15" ht="15.75" x14ac:dyDescent="0.25">
      <c r="D55" s="385" t="s">
        <v>53</v>
      </c>
      <c r="E55" s="385"/>
      <c r="F55" s="124">
        <f>F52-K54-C52</f>
        <v>2086526.0500000003</v>
      </c>
      <c r="I55" s="125"/>
      <c r="J55" s="267"/>
    </row>
    <row r="56" spans="1:15" ht="18.75" x14ac:dyDescent="0.3">
      <c r="D56" s="386" t="s">
        <v>54</v>
      </c>
      <c r="E56" s="386"/>
      <c r="F56" s="126">
        <v>-2443326.35</v>
      </c>
      <c r="I56" s="387" t="s">
        <v>55</v>
      </c>
      <c r="J56" s="388"/>
      <c r="K56" s="389">
        <f>F58+F59+F60</f>
        <v>11575.170000000217</v>
      </c>
      <c r="L56" s="390"/>
    </row>
    <row r="57" spans="1:15" ht="19.5" thickBot="1" x14ac:dyDescent="0.35">
      <c r="D57" s="127"/>
      <c r="E57" s="128"/>
      <c r="F57" s="129">
        <v>0</v>
      </c>
      <c r="I57" s="130"/>
      <c r="J57" s="268"/>
      <c r="K57" s="131"/>
      <c r="L57" s="131"/>
    </row>
    <row r="58" spans="1:15" ht="19.5" thickTop="1" x14ac:dyDescent="0.3">
      <c r="C58" s="13" t="s">
        <v>10</v>
      </c>
      <c r="E58" s="65" t="s">
        <v>56</v>
      </c>
      <c r="F58" s="126">
        <f>SUM(F55:F57)</f>
        <v>-356800.29999999981</v>
      </c>
      <c r="H58" s="23"/>
      <c r="I58" s="132" t="s">
        <v>57</v>
      </c>
      <c r="J58" s="269"/>
      <c r="K58" s="391">
        <f>-C3</f>
        <v>-301043.73</v>
      </c>
      <c r="L58" s="392"/>
      <c r="M58" s="134"/>
    </row>
    <row r="59" spans="1:15" ht="16.5" thickBot="1" x14ac:dyDescent="0.3">
      <c r="D59" s="135" t="s">
        <v>58</v>
      </c>
      <c r="E59" s="65" t="s">
        <v>59</v>
      </c>
      <c r="F59" s="136">
        <v>54555.199999999997</v>
      </c>
    </row>
    <row r="60" spans="1:15" ht="20.25" thickTop="1" thickBot="1" x14ac:dyDescent="0.35">
      <c r="C60" s="137">
        <v>44104</v>
      </c>
      <c r="D60" s="393" t="s">
        <v>60</v>
      </c>
      <c r="E60" s="394"/>
      <c r="F60" s="138">
        <v>313820.27</v>
      </c>
      <c r="I60" s="419" t="s">
        <v>464</v>
      </c>
      <c r="J60" s="420"/>
      <c r="K60" s="421">
        <f>K56+K58</f>
        <v>-289468.55999999976</v>
      </c>
      <c r="L60" s="422"/>
    </row>
    <row r="61" spans="1:15" ht="18.75" x14ac:dyDescent="0.3">
      <c r="C61" s="139"/>
      <c r="D61" s="140"/>
      <c r="E61" s="141"/>
      <c r="F61" s="142"/>
      <c r="J61" s="270"/>
      <c r="M61" s="143"/>
    </row>
    <row r="63" spans="1:15" x14ac:dyDescent="0.25">
      <c r="B63"/>
      <c r="C63"/>
      <c r="D63" s="384"/>
      <c r="E63" s="384"/>
      <c r="M63" s="144"/>
      <c r="N63" s="65"/>
      <c r="O63" s="65"/>
    </row>
    <row r="64" spans="1:15" x14ac:dyDescent="0.25">
      <c r="B64"/>
      <c r="C64"/>
      <c r="M64" s="144"/>
      <c r="N64" s="65"/>
      <c r="O64" s="65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8">
    <mergeCell ref="K58:L58"/>
    <mergeCell ref="D60:E60"/>
    <mergeCell ref="I60:J60"/>
    <mergeCell ref="K60:L60"/>
    <mergeCell ref="D63:E63"/>
    <mergeCell ref="A1:F1"/>
    <mergeCell ref="H54:I54"/>
    <mergeCell ref="K54:L54"/>
    <mergeCell ref="M54:N54"/>
    <mergeCell ref="D55:E55"/>
    <mergeCell ref="D56:E56"/>
    <mergeCell ref="I56:J56"/>
    <mergeCell ref="K56:L56"/>
    <mergeCell ref="B2:C2"/>
    <mergeCell ref="H2:I2"/>
    <mergeCell ref="E3:F3"/>
    <mergeCell ref="H3:I3"/>
    <mergeCell ref="K40:K41"/>
  </mergeCells>
  <pageMargins left="0.86" right="0" top="0" bottom="0" header="0.31496062992125984" footer="0.31496062992125984"/>
  <pageSetup scale="60" orientation="landscape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A2D4-4B31-414A-B8D5-B81506B91721}">
  <sheetPr>
    <tabColor rgb="FF996633"/>
  </sheetPr>
  <dimension ref="A1:G80"/>
  <sheetViews>
    <sheetView topLeftCell="A25" workbookViewId="0">
      <selection activeCell="C38" sqref="C38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7" ht="21" x14ac:dyDescent="0.35">
      <c r="B1" s="146" t="s">
        <v>177</v>
      </c>
      <c r="C1" s="147"/>
      <c r="D1" s="148"/>
      <c r="E1" s="147"/>
      <c r="F1" s="149"/>
    </row>
    <row r="2" spans="1:7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7" ht="18.75" x14ac:dyDescent="0.3">
      <c r="A3" s="156">
        <v>44076</v>
      </c>
      <c r="B3" s="157"/>
      <c r="C3" s="97"/>
      <c r="D3" s="154" t="s">
        <v>465</v>
      </c>
      <c r="E3" s="56"/>
      <c r="F3" s="417">
        <v>-3814.17</v>
      </c>
    </row>
    <row r="4" spans="1:7" ht="18.75" x14ac:dyDescent="0.3">
      <c r="A4" s="156">
        <v>44077</v>
      </c>
      <c r="B4" s="157" t="s">
        <v>466</v>
      </c>
      <c r="C4" s="97">
        <v>122113.7</v>
      </c>
      <c r="D4" s="158">
        <v>44078</v>
      </c>
      <c r="E4" s="97">
        <v>122113.7</v>
      </c>
      <c r="F4" s="367">
        <f>F3+C4-E4</f>
        <v>-3814.1699999999983</v>
      </c>
      <c r="G4" s="368" t="s">
        <v>400</v>
      </c>
    </row>
    <row r="5" spans="1:7" x14ac:dyDescent="0.25">
      <c r="A5" s="158">
        <v>44078</v>
      </c>
      <c r="B5" s="157" t="s">
        <v>467</v>
      </c>
      <c r="C5" s="97">
        <v>107449.24</v>
      </c>
      <c r="D5" s="158"/>
      <c r="E5" s="97"/>
      <c r="F5" s="366">
        <f t="shared" ref="F5:F43" si="0">F4+C5-E5</f>
        <v>103635.07</v>
      </c>
    </row>
    <row r="6" spans="1:7" x14ac:dyDescent="0.25">
      <c r="A6" s="158">
        <v>44079</v>
      </c>
      <c r="B6" s="157" t="s">
        <v>468</v>
      </c>
      <c r="C6" s="97">
        <v>1535</v>
      </c>
      <c r="D6" s="158"/>
      <c r="E6" s="97"/>
      <c r="F6" s="366">
        <f t="shared" si="0"/>
        <v>105170.07</v>
      </c>
    </row>
    <row r="7" spans="1:7" x14ac:dyDescent="0.25">
      <c r="A7" s="158">
        <v>44079</v>
      </c>
      <c r="B7" s="157" t="s">
        <v>469</v>
      </c>
      <c r="C7" s="97">
        <v>69758.399999999994</v>
      </c>
      <c r="D7" s="158"/>
      <c r="E7" s="97"/>
      <c r="F7" s="366">
        <f t="shared" si="0"/>
        <v>174928.47</v>
      </c>
    </row>
    <row r="8" spans="1:7" x14ac:dyDescent="0.25">
      <c r="A8" s="158">
        <v>44081</v>
      </c>
      <c r="B8" s="157" t="s">
        <v>470</v>
      </c>
      <c r="C8" s="97">
        <v>121326.06</v>
      </c>
      <c r="D8" s="158"/>
      <c r="E8" s="97"/>
      <c r="F8" s="366">
        <f t="shared" si="0"/>
        <v>296254.53000000003</v>
      </c>
    </row>
    <row r="9" spans="1:7" x14ac:dyDescent="0.25">
      <c r="A9" s="158">
        <v>44081</v>
      </c>
      <c r="B9" s="157" t="s">
        <v>471</v>
      </c>
      <c r="C9" s="97">
        <v>5143.6000000000004</v>
      </c>
      <c r="D9" s="158"/>
      <c r="E9" s="97"/>
      <c r="F9" s="366">
        <f t="shared" si="0"/>
        <v>301398.13</v>
      </c>
    </row>
    <row r="10" spans="1:7" ht="18.75" x14ac:dyDescent="0.3">
      <c r="A10" s="158">
        <v>44082</v>
      </c>
      <c r="B10" s="157" t="s">
        <v>472</v>
      </c>
      <c r="C10" s="97">
        <v>99829.08</v>
      </c>
      <c r="D10" s="158">
        <v>44091</v>
      </c>
      <c r="E10" s="97">
        <v>405041.38</v>
      </c>
      <c r="F10" s="367">
        <f t="shared" si="0"/>
        <v>-3814.1699999999837</v>
      </c>
      <c r="G10" s="368" t="s">
        <v>400</v>
      </c>
    </row>
    <row r="11" spans="1:7" x14ac:dyDescent="0.25">
      <c r="A11" s="156">
        <v>44083</v>
      </c>
      <c r="B11" s="157" t="s">
        <v>473</v>
      </c>
      <c r="C11" s="97">
        <v>109665.60000000001</v>
      </c>
      <c r="D11" s="158"/>
      <c r="E11" s="97"/>
      <c r="F11" s="366">
        <f t="shared" si="0"/>
        <v>105851.43000000002</v>
      </c>
    </row>
    <row r="12" spans="1:7" x14ac:dyDescent="0.25">
      <c r="A12" s="158">
        <v>44084</v>
      </c>
      <c r="B12" s="157" t="s">
        <v>474</v>
      </c>
      <c r="C12" s="97">
        <v>71233.3</v>
      </c>
      <c r="D12" s="158"/>
      <c r="E12" s="97"/>
      <c r="F12" s="366">
        <f t="shared" si="0"/>
        <v>177084.73000000004</v>
      </c>
    </row>
    <row r="13" spans="1:7" x14ac:dyDescent="0.25">
      <c r="A13" s="158">
        <v>44084</v>
      </c>
      <c r="B13" s="157" t="s">
        <v>475</v>
      </c>
      <c r="C13" s="97">
        <v>1789.3</v>
      </c>
      <c r="D13" s="158"/>
      <c r="E13" s="97"/>
      <c r="F13" s="366">
        <f t="shared" si="0"/>
        <v>178874.03000000003</v>
      </c>
    </row>
    <row r="14" spans="1:7" x14ac:dyDescent="0.25">
      <c r="A14" s="158">
        <v>44085</v>
      </c>
      <c r="B14" s="157" t="s">
        <v>476</v>
      </c>
      <c r="C14" s="97">
        <v>196837.64</v>
      </c>
      <c r="D14" s="158"/>
      <c r="E14" s="97"/>
      <c r="F14" s="366">
        <f t="shared" si="0"/>
        <v>375711.67000000004</v>
      </c>
    </row>
    <row r="15" spans="1:7" x14ac:dyDescent="0.25">
      <c r="A15" s="158">
        <v>44086</v>
      </c>
      <c r="B15" s="157" t="s">
        <v>477</v>
      </c>
      <c r="C15" s="97">
        <v>13974</v>
      </c>
      <c r="D15" s="158"/>
      <c r="E15" s="97"/>
      <c r="F15" s="366">
        <f t="shared" si="0"/>
        <v>389685.67000000004</v>
      </c>
    </row>
    <row r="16" spans="1:7" x14ac:dyDescent="0.25">
      <c r="A16" s="158">
        <v>44086</v>
      </c>
      <c r="B16" s="157" t="s">
        <v>478</v>
      </c>
      <c r="C16" s="97">
        <v>92279.3</v>
      </c>
      <c r="D16" s="158"/>
      <c r="E16" s="97"/>
      <c r="F16" s="366">
        <f t="shared" si="0"/>
        <v>481964.97000000003</v>
      </c>
    </row>
    <row r="17" spans="1:7" x14ac:dyDescent="0.25">
      <c r="A17" s="158">
        <v>44088</v>
      </c>
      <c r="B17" s="157" t="s">
        <v>479</v>
      </c>
      <c r="C17" s="97">
        <v>40355.699999999997</v>
      </c>
      <c r="D17" s="158"/>
      <c r="E17" s="97"/>
      <c r="F17" s="366">
        <f t="shared" si="0"/>
        <v>522320.67000000004</v>
      </c>
    </row>
    <row r="18" spans="1:7" x14ac:dyDescent="0.25">
      <c r="A18" s="158">
        <v>44088</v>
      </c>
      <c r="B18" s="157" t="s">
        <v>480</v>
      </c>
      <c r="C18" s="97">
        <v>12562.2</v>
      </c>
      <c r="D18" s="158"/>
      <c r="E18" s="97"/>
      <c r="F18" s="366">
        <f t="shared" si="0"/>
        <v>534882.87</v>
      </c>
    </row>
    <row r="19" spans="1:7" x14ac:dyDescent="0.25">
      <c r="A19" s="158">
        <v>44089</v>
      </c>
      <c r="B19" s="157" t="s">
        <v>481</v>
      </c>
      <c r="C19" s="97">
        <v>51840.2</v>
      </c>
      <c r="D19" s="158"/>
      <c r="E19" s="97"/>
      <c r="F19" s="366">
        <f t="shared" si="0"/>
        <v>586723.06999999995</v>
      </c>
    </row>
    <row r="20" spans="1:7" x14ac:dyDescent="0.25">
      <c r="A20" s="158">
        <v>44089</v>
      </c>
      <c r="B20" s="157" t="s">
        <v>482</v>
      </c>
      <c r="C20" s="97">
        <v>64935.92</v>
      </c>
      <c r="D20" s="158"/>
      <c r="E20" s="97"/>
      <c r="F20" s="366">
        <f t="shared" si="0"/>
        <v>651658.99</v>
      </c>
    </row>
    <row r="21" spans="1:7" x14ac:dyDescent="0.25">
      <c r="A21" s="158">
        <v>44090</v>
      </c>
      <c r="B21" s="157" t="s">
        <v>483</v>
      </c>
      <c r="C21" s="97">
        <v>112809</v>
      </c>
      <c r="D21" s="158"/>
      <c r="E21" s="97"/>
      <c r="F21" s="366">
        <f t="shared" si="0"/>
        <v>764467.99</v>
      </c>
    </row>
    <row r="22" spans="1:7" ht="18.75" x14ac:dyDescent="0.3">
      <c r="A22" s="158">
        <v>44091</v>
      </c>
      <c r="B22" s="157" t="s">
        <v>484</v>
      </c>
      <c r="C22" s="97">
        <v>74971.899999999994</v>
      </c>
      <c r="D22" s="158">
        <v>44091</v>
      </c>
      <c r="E22" s="97">
        <v>800000</v>
      </c>
      <c r="F22" s="418">
        <f t="shared" si="0"/>
        <v>39439.890000000014</v>
      </c>
      <c r="G22" s="368"/>
    </row>
    <row r="23" spans="1:7" x14ac:dyDescent="0.25">
      <c r="A23" s="158">
        <v>44092</v>
      </c>
      <c r="B23" s="157" t="s">
        <v>485</v>
      </c>
      <c r="C23" s="97">
        <v>163004.66</v>
      </c>
      <c r="D23" s="158"/>
      <c r="E23" s="97"/>
      <c r="F23" s="366">
        <f t="shared" si="0"/>
        <v>202444.55000000002</v>
      </c>
    </row>
    <row r="24" spans="1:7" x14ac:dyDescent="0.25">
      <c r="A24" s="158">
        <v>44093</v>
      </c>
      <c r="B24" s="157" t="s">
        <v>486</v>
      </c>
      <c r="C24" s="97">
        <v>108245.9</v>
      </c>
      <c r="D24" s="158"/>
      <c r="E24" s="97"/>
      <c r="F24" s="366">
        <f t="shared" si="0"/>
        <v>310690.45</v>
      </c>
    </row>
    <row r="25" spans="1:7" x14ac:dyDescent="0.25">
      <c r="A25" s="158">
        <v>44094</v>
      </c>
      <c r="B25" s="157" t="s">
        <v>487</v>
      </c>
      <c r="C25" s="97">
        <v>37348.6</v>
      </c>
      <c r="D25" s="158"/>
      <c r="E25" s="97"/>
      <c r="F25" s="366">
        <f t="shared" si="0"/>
        <v>348039.05</v>
      </c>
    </row>
    <row r="26" spans="1:7" x14ac:dyDescent="0.25">
      <c r="A26" s="158">
        <v>44096</v>
      </c>
      <c r="B26" s="157" t="s">
        <v>488</v>
      </c>
      <c r="C26" s="97">
        <v>134706.20000000001</v>
      </c>
      <c r="D26" s="158"/>
      <c r="E26" s="97"/>
      <c r="F26" s="366">
        <f t="shared" si="0"/>
        <v>482745.25</v>
      </c>
    </row>
    <row r="27" spans="1:7" x14ac:dyDescent="0.25">
      <c r="A27" s="158">
        <v>44098</v>
      </c>
      <c r="B27" s="157" t="s">
        <v>489</v>
      </c>
      <c r="C27" s="97">
        <v>38365.75</v>
      </c>
      <c r="D27" s="158"/>
      <c r="E27" s="97"/>
      <c r="F27" s="366">
        <f t="shared" si="0"/>
        <v>521111</v>
      </c>
    </row>
    <row r="28" spans="1:7" x14ac:dyDescent="0.25">
      <c r="A28" s="158">
        <v>44098</v>
      </c>
      <c r="B28" s="157" t="s">
        <v>490</v>
      </c>
      <c r="C28" s="97">
        <v>190359.36</v>
      </c>
      <c r="D28" s="158">
        <v>44098</v>
      </c>
      <c r="E28" s="97">
        <v>358096</v>
      </c>
      <c r="F28" s="366">
        <f t="shared" si="0"/>
        <v>353374.36</v>
      </c>
    </row>
    <row r="29" spans="1:7" x14ac:dyDescent="0.25">
      <c r="A29" s="158">
        <v>44099</v>
      </c>
      <c r="B29" s="157" t="s">
        <v>491</v>
      </c>
      <c r="C29" s="97">
        <v>7329</v>
      </c>
      <c r="D29" s="158"/>
      <c r="E29" s="97"/>
      <c r="F29" s="366">
        <f t="shared" si="0"/>
        <v>360703.36</v>
      </c>
    </row>
    <row r="30" spans="1:7" ht="18.75" x14ac:dyDescent="0.3">
      <c r="A30" s="158">
        <v>44099</v>
      </c>
      <c r="B30" s="157" t="s">
        <v>492</v>
      </c>
      <c r="C30" s="97">
        <v>24229.8</v>
      </c>
      <c r="D30" s="158"/>
      <c r="E30" s="97"/>
      <c r="F30" s="418">
        <f t="shared" si="0"/>
        <v>384933.16</v>
      </c>
      <c r="G30" s="368"/>
    </row>
    <row r="31" spans="1:7" x14ac:dyDescent="0.25">
      <c r="A31" s="158">
        <v>44100</v>
      </c>
      <c r="B31" s="157" t="s">
        <v>493</v>
      </c>
      <c r="C31" s="97">
        <v>4552.5</v>
      </c>
      <c r="D31" s="158"/>
      <c r="E31" s="97"/>
      <c r="F31" s="366">
        <f t="shared" si="0"/>
        <v>389485.66</v>
      </c>
    </row>
    <row r="32" spans="1:7" x14ac:dyDescent="0.25">
      <c r="A32" s="156">
        <v>44100</v>
      </c>
      <c r="B32" s="157" t="s">
        <v>494</v>
      </c>
      <c r="C32" s="97">
        <v>152483.64000000001</v>
      </c>
      <c r="D32" s="154"/>
      <c r="E32" s="91"/>
      <c r="F32" s="366">
        <f t="shared" si="0"/>
        <v>541969.30000000005</v>
      </c>
    </row>
    <row r="33" spans="1:6" x14ac:dyDescent="0.25">
      <c r="A33" s="156">
        <v>44103</v>
      </c>
      <c r="B33" s="157" t="s">
        <v>495</v>
      </c>
      <c r="C33" s="97">
        <v>118285.72</v>
      </c>
      <c r="D33" s="154"/>
      <c r="E33" s="91"/>
      <c r="F33" s="366">
        <f t="shared" si="0"/>
        <v>660255.02</v>
      </c>
    </row>
    <row r="34" spans="1:6" x14ac:dyDescent="0.25">
      <c r="A34" s="156">
        <v>44103</v>
      </c>
      <c r="B34" s="157" t="s">
        <v>496</v>
      </c>
      <c r="C34" s="97">
        <v>94006.080000000002</v>
      </c>
      <c r="D34" s="154">
        <v>44105</v>
      </c>
      <c r="E34" s="91">
        <v>664075.19999999995</v>
      </c>
      <c r="F34" s="366">
        <f t="shared" si="0"/>
        <v>90185.900000000023</v>
      </c>
    </row>
    <row r="35" spans="1:6" x14ac:dyDescent="0.25">
      <c r="A35" s="156"/>
      <c r="B35" s="157"/>
      <c r="C35" s="97"/>
      <c r="D35" s="154">
        <v>44107</v>
      </c>
      <c r="E35" s="91">
        <v>90185.9</v>
      </c>
      <c r="F35" s="366">
        <f t="shared" si="0"/>
        <v>0</v>
      </c>
    </row>
    <row r="36" spans="1:6" x14ac:dyDescent="0.25">
      <c r="A36" s="156"/>
      <c r="B36" s="157"/>
      <c r="C36" s="97"/>
      <c r="D36" s="154"/>
      <c r="E36" s="91"/>
      <c r="F36" s="366">
        <f t="shared" si="0"/>
        <v>0</v>
      </c>
    </row>
    <row r="37" spans="1:6" x14ac:dyDescent="0.25">
      <c r="A37" s="158"/>
      <c r="B37" s="157"/>
      <c r="C37" s="97"/>
      <c r="D37" s="154"/>
      <c r="E37" s="91"/>
      <c r="F37" s="366">
        <f t="shared" si="0"/>
        <v>0</v>
      </c>
    </row>
    <row r="38" spans="1:6" x14ac:dyDescent="0.25">
      <c r="A38" s="158"/>
      <c r="B38" s="157"/>
      <c r="C38" s="97"/>
      <c r="D38" s="154"/>
      <c r="E38" s="91"/>
      <c r="F38" s="366">
        <f t="shared" si="0"/>
        <v>0</v>
      </c>
    </row>
    <row r="39" spans="1:6" x14ac:dyDescent="0.25">
      <c r="A39" s="158"/>
      <c r="B39" s="157"/>
      <c r="C39" s="97"/>
      <c r="D39" s="154"/>
      <c r="E39" s="91"/>
      <c r="F39" s="366">
        <f t="shared" si="0"/>
        <v>0</v>
      </c>
    </row>
    <row r="40" spans="1:6" x14ac:dyDescent="0.25">
      <c r="A40" s="156"/>
      <c r="B40" s="157"/>
      <c r="C40" s="97"/>
      <c r="D40" s="154"/>
      <c r="E40" s="91"/>
      <c r="F40" s="366">
        <f t="shared" si="0"/>
        <v>0</v>
      </c>
    </row>
    <row r="41" spans="1:6" x14ac:dyDescent="0.25">
      <c r="A41" s="156"/>
      <c r="B41" s="157"/>
      <c r="C41" s="97"/>
      <c r="D41" s="154"/>
      <c r="E41" s="91"/>
      <c r="F41" s="366">
        <f t="shared" si="0"/>
        <v>0</v>
      </c>
    </row>
    <row r="42" spans="1:6" x14ac:dyDescent="0.25">
      <c r="A42" s="156"/>
      <c r="B42" s="157"/>
      <c r="C42" s="97"/>
      <c r="D42" s="154"/>
      <c r="E42" s="91"/>
      <c r="F42" s="366">
        <f t="shared" si="0"/>
        <v>0</v>
      </c>
    </row>
    <row r="43" spans="1:6" ht="15.75" thickBot="1" x14ac:dyDescent="0.3">
      <c r="A43" s="159"/>
      <c r="B43" s="160"/>
      <c r="C43" s="161">
        <v>0</v>
      </c>
      <c r="D43" s="162"/>
      <c r="E43" s="161"/>
      <c r="F43" s="155">
        <f t="shared" si="0"/>
        <v>0</v>
      </c>
    </row>
    <row r="44" spans="1:6" ht="19.5" thickTop="1" x14ac:dyDescent="0.3">
      <c r="B44" s="65"/>
      <c r="C44" s="4">
        <f>SUM(C3:C43)</f>
        <v>2443326.35</v>
      </c>
      <c r="D44" s="1"/>
      <c r="E44" s="4">
        <f>SUM(E3:E43)</f>
        <v>2439512.1800000002</v>
      </c>
      <c r="F44" s="163">
        <f>F43</f>
        <v>0</v>
      </c>
    </row>
    <row r="45" spans="1:6" x14ac:dyDescent="0.25">
      <c r="B45" s="65"/>
      <c r="C45" s="4"/>
      <c r="D45" s="1"/>
      <c r="E45" s="5"/>
      <c r="F45" s="4"/>
    </row>
    <row r="46" spans="1:6" x14ac:dyDescent="0.25">
      <c r="B46" s="65"/>
      <c r="C46" s="4"/>
      <c r="D46" s="1"/>
      <c r="E46" s="5"/>
      <c r="F46" s="4"/>
    </row>
    <row r="47" spans="1:6" x14ac:dyDescent="0.25">
      <c r="A47"/>
      <c r="B47" s="23"/>
      <c r="D47" s="23"/>
    </row>
    <row r="48" spans="1:6" x14ac:dyDescent="0.25">
      <c r="A48"/>
      <c r="B48" s="23"/>
      <c r="D48" s="23"/>
    </row>
    <row r="49" spans="1:6" x14ac:dyDescent="0.25">
      <c r="A49"/>
      <c r="B49" s="23"/>
      <c r="D49" s="23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  <c r="D71" s="23"/>
      <c r="E71"/>
    </row>
    <row r="72" spans="2:5" x14ac:dyDescent="0.25">
      <c r="B72" s="23"/>
      <c r="D72" s="23"/>
      <c r="E72"/>
    </row>
    <row r="73" spans="2:5" x14ac:dyDescent="0.25">
      <c r="B73" s="23"/>
      <c r="D73" s="23"/>
      <c r="E73"/>
    </row>
    <row r="74" spans="2:5" x14ac:dyDescent="0.25">
      <c r="B74" s="23"/>
    </row>
    <row r="75" spans="2:5" x14ac:dyDescent="0.25">
      <c r="B75" s="23"/>
    </row>
    <row r="76" spans="2:5" x14ac:dyDescent="0.25">
      <c r="B76" s="23"/>
      <c r="D76" s="23"/>
    </row>
    <row r="77" spans="2:5" x14ac:dyDescent="0.25">
      <c r="B77" s="23"/>
    </row>
    <row r="78" spans="2:5" x14ac:dyDescent="0.25">
      <c r="B78" s="23"/>
    </row>
    <row r="79" spans="2:5" x14ac:dyDescent="0.25">
      <c r="B79" s="23"/>
    </row>
    <row r="80" spans="2:5" ht="18.75" x14ac:dyDescent="0.3">
      <c r="C80" s="14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ABB2-FC39-4FA5-A8E4-B79E68E2BD7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37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371" t="s">
        <v>0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372" t="s">
        <v>2</v>
      </c>
      <c r="C3" s="373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374" t="s">
        <v>6</v>
      </c>
      <c r="F4" s="375"/>
      <c r="H4" s="376" t="s">
        <v>7</v>
      </c>
      <c r="I4" s="377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378">
        <f>N41+M41</f>
        <v>2599643.79</v>
      </c>
      <c r="N43" s="379"/>
    </row>
    <row r="44" spans="1:14" ht="15.75" x14ac:dyDescent="0.25">
      <c r="A44" s="65"/>
      <c r="B44" s="122"/>
      <c r="C44" s="4"/>
      <c r="H44" s="380" t="s">
        <v>52</v>
      </c>
      <c r="I44" s="381"/>
      <c r="J44" s="123"/>
      <c r="K44" s="382">
        <f>I42+L42</f>
        <v>260621.49</v>
      </c>
      <c r="L44" s="383"/>
    </row>
    <row r="45" spans="1:14" ht="15.75" x14ac:dyDescent="0.25">
      <c r="D45" s="385" t="s">
        <v>53</v>
      </c>
      <c r="E45" s="385"/>
      <c r="F45" s="124">
        <f>F42-K44-C42</f>
        <v>2350082.59</v>
      </c>
      <c r="I45" s="125"/>
      <c r="J45" s="125"/>
    </row>
    <row r="46" spans="1:14" ht="18.75" x14ac:dyDescent="0.3">
      <c r="D46" s="386" t="s">
        <v>54</v>
      </c>
      <c r="E46" s="386"/>
      <c r="F46" s="126">
        <v>-2289599.25</v>
      </c>
      <c r="I46" s="387" t="s">
        <v>55</v>
      </c>
      <c r="J46" s="388"/>
      <c r="K46" s="389">
        <f>F51</f>
        <v>442869.79999999981</v>
      </c>
      <c r="L46" s="390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391">
        <f>-C4</f>
        <v>-355209.27</v>
      </c>
      <c r="L48" s="392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393" t="s">
        <v>60</v>
      </c>
      <c r="E50" s="394"/>
      <c r="F50" s="138">
        <v>364365.66</v>
      </c>
      <c r="I50" s="395" t="s">
        <v>61</v>
      </c>
      <c r="J50" s="396"/>
      <c r="K50" s="397">
        <f>K46+K48</f>
        <v>87660.529999999795</v>
      </c>
      <c r="L50" s="398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384"/>
      <c r="E53" s="384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28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71" t="s">
        <v>0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8.75" x14ac:dyDescent="0.3">
      <c r="C2" s="5"/>
      <c r="E2" s="399" t="s">
        <v>135</v>
      </c>
      <c r="F2" s="399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72" t="s">
        <v>2</v>
      </c>
      <c r="C3" s="373"/>
      <c r="D3" s="12"/>
      <c r="E3" s="400"/>
      <c r="F3" s="400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374" t="s">
        <v>6</v>
      </c>
      <c r="F4" s="375"/>
      <c r="H4" s="376" t="s">
        <v>7</v>
      </c>
      <c r="I4" s="377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378">
        <f>N39+M39</f>
        <v>2531743</v>
      </c>
      <c r="N41" s="379"/>
      <c r="O41" s="182"/>
    </row>
    <row r="42" spans="1:15" ht="15.75" x14ac:dyDescent="0.25">
      <c r="A42" s="65"/>
      <c r="B42" s="122"/>
      <c r="C42" s="4"/>
      <c r="H42" s="380" t="s">
        <v>52</v>
      </c>
      <c r="I42" s="381"/>
      <c r="J42" s="123"/>
      <c r="K42" s="382">
        <f>I40+L40</f>
        <v>287087.05100000004</v>
      </c>
      <c r="L42" s="383"/>
    </row>
    <row r="43" spans="1:15" ht="15.75" x14ac:dyDescent="0.25">
      <c r="D43" s="385" t="s">
        <v>53</v>
      </c>
      <c r="E43" s="385"/>
      <c r="F43" s="124">
        <f>F40-K42-C40</f>
        <v>2352582.2390000001</v>
      </c>
      <c r="I43" s="125"/>
      <c r="J43" s="125"/>
    </row>
    <row r="44" spans="1:15" ht="18.75" x14ac:dyDescent="0.3">
      <c r="D44" s="386" t="s">
        <v>54</v>
      </c>
      <c r="E44" s="386"/>
      <c r="F44" s="126">
        <v>-2140783.8199999998</v>
      </c>
      <c r="I44" s="387" t="s">
        <v>55</v>
      </c>
      <c r="J44" s="388"/>
      <c r="K44" s="389">
        <f>F49</f>
        <v>471981.31900000025</v>
      </c>
      <c r="L44" s="390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391">
        <f>-C4</f>
        <v>-364365.66</v>
      </c>
      <c r="L46" s="392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393" t="s">
        <v>60</v>
      </c>
      <c r="E48" s="394"/>
      <c r="F48" s="138">
        <v>242201.9</v>
      </c>
      <c r="I48" s="395" t="s">
        <v>61</v>
      </c>
      <c r="J48" s="396"/>
      <c r="K48" s="397">
        <f>K44+K46</f>
        <v>107615.65900000028</v>
      </c>
      <c r="L48" s="398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384"/>
      <c r="E51" s="384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71" t="s">
        <v>178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8.75" x14ac:dyDescent="0.3">
      <c r="C2" s="5"/>
      <c r="E2" s="399" t="s">
        <v>135</v>
      </c>
      <c r="F2" s="399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72" t="s">
        <v>2</v>
      </c>
      <c r="C3" s="373"/>
      <c r="D3" s="12"/>
      <c r="E3" s="400"/>
      <c r="F3" s="400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374" t="s">
        <v>6</v>
      </c>
      <c r="F4" s="375"/>
      <c r="H4" s="376" t="s">
        <v>7</v>
      </c>
      <c r="I4" s="377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378">
        <f>N39+M39</f>
        <v>2202683</v>
      </c>
      <c r="N41" s="379"/>
      <c r="O41" s="240"/>
    </row>
    <row r="42" spans="1:15" ht="15.75" x14ac:dyDescent="0.25">
      <c r="A42" s="65"/>
      <c r="B42" s="122"/>
      <c r="C42" s="4"/>
      <c r="H42" s="380" t="s">
        <v>52</v>
      </c>
      <c r="I42" s="381"/>
      <c r="J42" s="164"/>
      <c r="K42" s="382">
        <f>I40+L40</f>
        <v>268439.76</v>
      </c>
      <c r="L42" s="383"/>
    </row>
    <row r="43" spans="1:15" ht="15.75" x14ac:dyDescent="0.25">
      <c r="D43" s="385" t="s">
        <v>53</v>
      </c>
      <c r="E43" s="385"/>
      <c r="F43" s="124">
        <f>F40-K42-C40</f>
        <v>2040682.7400000002</v>
      </c>
      <c r="I43" s="125"/>
      <c r="J43" s="125"/>
    </row>
    <row r="44" spans="1:15" ht="18.75" x14ac:dyDescent="0.3">
      <c r="D44" s="386" t="s">
        <v>54</v>
      </c>
      <c r="E44" s="386"/>
      <c r="F44" s="126">
        <v>-1908890.86</v>
      </c>
      <c r="I44" s="387" t="s">
        <v>55</v>
      </c>
      <c r="J44" s="388"/>
      <c r="K44" s="389">
        <f>F49</f>
        <v>384003.30000000016</v>
      </c>
      <c r="L44" s="390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391">
        <f>-C4</f>
        <v>-242201.9</v>
      </c>
      <c r="L46" s="392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393" t="s">
        <v>60</v>
      </c>
      <c r="E48" s="394"/>
      <c r="F48" s="138">
        <v>239420.42</v>
      </c>
      <c r="I48" s="395" t="s">
        <v>61</v>
      </c>
      <c r="J48" s="396"/>
      <c r="K48" s="397">
        <f>K44+K46</f>
        <v>141801.40000000017</v>
      </c>
      <c r="L48" s="398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384"/>
      <c r="E51" s="384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71" t="s">
        <v>219</v>
      </c>
      <c r="D1" s="371"/>
      <c r="E1" s="371"/>
      <c r="F1" s="371"/>
      <c r="G1" s="371"/>
      <c r="H1" s="371"/>
      <c r="I1" s="371"/>
      <c r="J1" s="371"/>
      <c r="K1" s="371"/>
      <c r="L1" s="2"/>
      <c r="M1" s="3"/>
    </row>
    <row r="2" spans="1:15" ht="18.75" x14ac:dyDescent="0.3">
      <c r="C2" s="5"/>
      <c r="E2" s="399" t="s">
        <v>135</v>
      </c>
      <c r="F2" s="399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372" t="s">
        <v>2</v>
      </c>
      <c r="C3" s="373"/>
      <c r="D3" s="12"/>
      <c r="E3" s="400"/>
      <c r="F3" s="400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374" t="s">
        <v>6</v>
      </c>
      <c r="F4" s="375"/>
      <c r="H4" s="376" t="s">
        <v>7</v>
      </c>
      <c r="I4" s="377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.75" thickBot="1" x14ac:dyDescent="0.3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.75" thickBot="1" x14ac:dyDescent="0.3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.75" thickBot="1" x14ac:dyDescent="0.3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378">
        <f>N42+M42</f>
        <v>1980103</v>
      </c>
      <c r="N44" s="379"/>
      <c r="O44" s="240"/>
    </row>
    <row r="45" spans="1:15" ht="15.75" x14ac:dyDescent="0.25">
      <c r="A45" s="65"/>
      <c r="B45" s="122"/>
      <c r="C45" s="4"/>
      <c r="H45" s="380" t="s">
        <v>52</v>
      </c>
      <c r="I45" s="381"/>
      <c r="J45" s="266"/>
      <c r="K45" s="382">
        <f>I43+L43</f>
        <v>306314.68999999994</v>
      </c>
      <c r="L45" s="383"/>
    </row>
    <row r="46" spans="1:15" ht="15.75" x14ac:dyDescent="0.25">
      <c r="D46" s="385" t="s">
        <v>53</v>
      </c>
      <c r="E46" s="385"/>
      <c r="F46" s="124">
        <f>F43-K45-C43</f>
        <v>1684341.6600000001</v>
      </c>
      <c r="I46" s="125"/>
      <c r="J46" s="267"/>
    </row>
    <row r="47" spans="1:15" ht="18.75" x14ac:dyDescent="0.3">
      <c r="D47" s="386" t="s">
        <v>54</v>
      </c>
      <c r="E47" s="386"/>
      <c r="F47" s="126">
        <v>-1590870.08</v>
      </c>
      <c r="I47" s="387" t="s">
        <v>55</v>
      </c>
      <c r="J47" s="388"/>
      <c r="K47" s="389">
        <f>F52</f>
        <v>357966.56000000006</v>
      </c>
      <c r="L47" s="390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391">
        <f>-C4</f>
        <v>-239420.42</v>
      </c>
      <c r="L49" s="392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393" t="s">
        <v>60</v>
      </c>
      <c r="E51" s="394"/>
      <c r="F51" s="138">
        <v>258902.98</v>
      </c>
      <c r="I51" s="395" t="s">
        <v>61</v>
      </c>
      <c r="J51" s="396"/>
      <c r="K51" s="397">
        <f>K47+K49</f>
        <v>118546.14000000004</v>
      </c>
      <c r="L51" s="398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384"/>
      <c r="E54" s="384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M44:N44"/>
    <mergeCell ref="C1:K1"/>
    <mergeCell ref="E2:F3"/>
    <mergeCell ref="B3:C3"/>
    <mergeCell ref="E4:F4"/>
    <mergeCell ref="H4:I4"/>
    <mergeCell ref="H45:I45"/>
    <mergeCell ref="K45:L45"/>
    <mergeCell ref="D46:E46"/>
    <mergeCell ref="D47:E47"/>
    <mergeCell ref="I47:J47"/>
    <mergeCell ref="K47:L47"/>
    <mergeCell ref="K49:L49"/>
    <mergeCell ref="D51:E51"/>
    <mergeCell ref="I51:J51"/>
    <mergeCell ref="K51:L51"/>
    <mergeCell ref="D54:E5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0        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  <vt:lpstr>J U L I O    2020      </vt:lpstr>
      <vt:lpstr>REMISIONES   J U L I O   2020  </vt:lpstr>
      <vt:lpstr>ABASTO 4 CARNES  AGOSTO 2020   </vt:lpstr>
      <vt:lpstr>COMPRAS DE AGOSTO  2020  </vt:lpstr>
      <vt:lpstr>ABASTO  SEPTIEMBRE  2020   </vt:lpstr>
      <vt:lpstr>COMPRAS  SEPTIEMBRE   2020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2020-10-09T15:29:18Z</cp:lastPrinted>
  <dcterms:created xsi:type="dcterms:W3CDTF">2020-03-10T18:49:14Z</dcterms:created>
  <dcterms:modified xsi:type="dcterms:W3CDTF">2020-10-09T15:33:05Z</dcterms:modified>
</cp:coreProperties>
</file>