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01 DOCUEMENTOS\CENTRAL  # 12  DICIEMBRE 2020\"/>
    </mc:Choice>
  </mc:AlternateContent>
  <xr:revisionPtr revIDLastSave="0" documentId="8_{ECF8C247-9F31-4E7F-81F5-ED7C9E951505}" xr6:coauthVersionLast="45" xr6:coauthVersionMax="45" xr10:uidLastSave="{00000000-0000-0000-0000-000000000000}"/>
  <bookViews>
    <workbookView xWindow="8265" yWindow="1305" windowWidth="14760" windowHeight="115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B29" i="1"/>
  <c r="B287" i="1"/>
  <c r="B195" i="1"/>
  <c r="B244" i="1"/>
  <c r="B222" i="1"/>
  <c r="B216" i="1"/>
  <c r="B97" i="1"/>
  <c r="B238" i="1"/>
  <c r="B116" i="1"/>
  <c r="B235" i="1"/>
  <c r="B55" i="1"/>
  <c r="B50" i="1"/>
  <c r="B51" i="1"/>
  <c r="B88" i="1"/>
  <c r="B311" i="1"/>
  <c r="B281" i="1"/>
  <c r="B20" i="1"/>
  <c r="B212" i="1"/>
  <c r="B27" i="1"/>
  <c r="B324" i="1" l="1"/>
  <c r="B312" i="1"/>
  <c r="B189" i="1"/>
  <c r="B121" i="1"/>
  <c r="B115" i="1"/>
  <c r="B127" i="1"/>
  <c r="B43" i="1"/>
  <c r="B31" i="1"/>
  <c r="B45" i="1"/>
  <c r="B224" i="1"/>
  <c r="B248" i="1"/>
  <c r="B75" i="1"/>
  <c r="B98" i="1"/>
  <c r="B83" i="1"/>
  <c r="B163" i="1"/>
  <c r="B141" i="1"/>
  <c r="B199" i="1"/>
  <c r="B241" i="1"/>
  <c r="B306" i="1"/>
  <c r="B92" i="1"/>
  <c r="B108" i="1"/>
  <c r="B36" i="1"/>
  <c r="B33" i="1"/>
  <c r="B176" i="1"/>
  <c r="B280" i="1"/>
  <c r="B64" i="1"/>
  <c r="B38" i="1"/>
  <c r="C89" i="1"/>
  <c r="B30" i="1"/>
  <c r="B190" i="1"/>
  <c r="C320" i="1"/>
  <c r="C321" i="1"/>
  <c r="C302" i="1"/>
  <c r="C301" i="1"/>
  <c r="C303" i="1"/>
  <c r="C253" i="1"/>
  <c r="B201" i="1"/>
  <c r="C191" i="1"/>
  <c r="C193" i="1"/>
  <c r="C185" i="1"/>
  <c r="B102" i="1"/>
  <c r="C106" i="1"/>
  <c r="B48" i="1"/>
  <c r="B255" i="1"/>
  <c r="B263" i="1"/>
  <c r="B276" i="1"/>
  <c r="B279" i="1"/>
  <c r="B317" i="1"/>
  <c r="B220" i="1"/>
  <c r="B219" i="1"/>
  <c r="B256" i="1"/>
  <c r="B260" i="1"/>
  <c r="B299" i="1"/>
  <c r="B71" i="1"/>
  <c r="B179" i="1"/>
  <c r="B49" i="1"/>
  <c r="B180" i="1"/>
  <c r="B166" i="1"/>
  <c r="B147" i="1"/>
  <c r="B172" i="1"/>
  <c r="B155" i="1"/>
  <c r="B151" i="1"/>
  <c r="B202" i="1"/>
  <c r="B13" i="1"/>
  <c r="B70" i="1"/>
  <c r="B60" i="1"/>
  <c r="B129" i="1"/>
  <c r="B91" i="1"/>
  <c r="B35" i="1"/>
  <c r="B10" i="1"/>
  <c r="B109" i="1"/>
  <c r="C33" i="1"/>
  <c r="B62" i="1"/>
  <c r="E44" i="1" l="1"/>
  <c r="E173" i="1"/>
  <c r="E174" i="1"/>
  <c r="E175" i="1"/>
  <c r="E176" i="1"/>
  <c r="E177" i="1"/>
  <c r="E178" i="1"/>
  <c r="E196" i="1"/>
  <c r="E197" i="1"/>
  <c r="E198" i="1"/>
  <c r="E239" i="1"/>
  <c r="E240" i="1"/>
  <c r="E241" i="1"/>
  <c r="E242" i="1"/>
  <c r="E224" i="1"/>
  <c r="E225" i="1"/>
  <c r="E226" i="1"/>
  <c r="E227" i="1"/>
  <c r="E228" i="1"/>
  <c r="E298" i="1" l="1"/>
  <c r="E223" i="1"/>
  <c r="E231" i="1" l="1"/>
  <c r="E119" i="1"/>
  <c r="E28" i="1" l="1"/>
  <c r="E262" i="1"/>
  <c r="E193" i="1"/>
  <c r="E104" i="1"/>
  <c r="E192" i="1"/>
  <c r="E191" i="1"/>
  <c r="E271" i="1"/>
  <c r="E53" i="1"/>
  <c r="E54" i="1"/>
  <c r="E233" i="1" l="1"/>
  <c r="E234" i="1"/>
  <c r="E321" i="1"/>
  <c r="E322" i="1"/>
  <c r="E323" i="1"/>
  <c r="E320" i="1"/>
  <c r="E302" i="1"/>
  <c r="E303" i="1"/>
  <c r="E301" i="1"/>
  <c r="E288" i="1"/>
  <c r="E253" i="1"/>
  <c r="E214" i="1"/>
  <c r="E213" i="1"/>
  <c r="E186" i="1"/>
  <c r="E187" i="1"/>
  <c r="E185" i="1"/>
  <c r="E106" i="1"/>
  <c r="E90" i="1"/>
  <c r="E89" i="1"/>
  <c r="E324" i="1"/>
  <c r="E287" i="1"/>
  <c r="E112" i="1"/>
  <c r="E33" i="1"/>
  <c r="E281" i="1"/>
  <c r="E75" i="1"/>
  <c r="E312" i="1"/>
  <c r="E8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1" i="1"/>
  <c r="E52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7" i="1"/>
  <c r="E78" i="1"/>
  <c r="E79" i="1"/>
  <c r="E80" i="1"/>
  <c r="E81" i="1"/>
  <c r="E82" i="1"/>
  <c r="E83" i="1"/>
  <c r="E84" i="1"/>
  <c r="E85" i="1"/>
  <c r="E86" i="1"/>
  <c r="E87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5" i="1"/>
  <c r="E107" i="1"/>
  <c r="E108" i="1"/>
  <c r="E109" i="1"/>
  <c r="E110" i="1"/>
  <c r="E111" i="1"/>
  <c r="E113" i="1"/>
  <c r="E114" i="1"/>
  <c r="E115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9" i="1"/>
  <c r="E180" i="1"/>
  <c r="E181" i="1"/>
  <c r="E182" i="1"/>
  <c r="E183" i="1"/>
  <c r="E184" i="1"/>
  <c r="E188" i="1"/>
  <c r="E189" i="1"/>
  <c r="E190" i="1"/>
  <c r="E194" i="1"/>
  <c r="E195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5" i="1"/>
  <c r="E216" i="1"/>
  <c r="E217" i="1"/>
  <c r="E218" i="1"/>
  <c r="E219" i="1"/>
  <c r="E220" i="1"/>
  <c r="E221" i="1"/>
  <c r="E222" i="1"/>
  <c r="E229" i="1"/>
  <c r="E230" i="1"/>
  <c r="E232" i="1"/>
  <c r="E235" i="1"/>
  <c r="E236" i="1"/>
  <c r="E237" i="1"/>
  <c r="E238" i="1"/>
  <c r="E243" i="1"/>
  <c r="E244" i="1"/>
  <c r="E245" i="1"/>
  <c r="E246" i="1"/>
  <c r="E247" i="1"/>
  <c r="E248" i="1"/>
  <c r="E249" i="1"/>
  <c r="E251" i="1"/>
  <c r="E252" i="1"/>
  <c r="E254" i="1"/>
  <c r="E255" i="1"/>
  <c r="E256" i="1"/>
  <c r="E257" i="1"/>
  <c r="E258" i="1"/>
  <c r="E259" i="1"/>
  <c r="E260" i="1"/>
  <c r="E261" i="1"/>
  <c r="E263" i="1"/>
  <c r="E264" i="1"/>
  <c r="E265" i="1"/>
  <c r="E266" i="1"/>
  <c r="E267" i="1"/>
  <c r="E268" i="1"/>
  <c r="E269" i="1"/>
  <c r="E270" i="1"/>
  <c r="E272" i="1"/>
  <c r="E273" i="1"/>
  <c r="E274" i="1"/>
  <c r="E275" i="1"/>
  <c r="E276" i="1"/>
  <c r="E277" i="1"/>
  <c r="E278" i="1"/>
  <c r="E279" i="1"/>
  <c r="E280" i="1"/>
  <c r="E282" i="1"/>
  <c r="E283" i="1"/>
  <c r="E284" i="1"/>
  <c r="E285" i="1"/>
  <c r="E286" i="1"/>
  <c r="E289" i="1"/>
  <c r="E290" i="1"/>
  <c r="E291" i="1"/>
  <c r="E292" i="1"/>
  <c r="E293" i="1"/>
  <c r="E294" i="1"/>
  <c r="E295" i="1"/>
  <c r="E296" i="1"/>
  <c r="E297" i="1"/>
  <c r="E299" i="1"/>
  <c r="E300" i="1"/>
  <c r="E304" i="1"/>
  <c r="E305" i="1"/>
  <c r="E306" i="1"/>
  <c r="E307" i="1"/>
  <c r="E308" i="1"/>
  <c r="E309" i="1"/>
  <c r="E310" i="1"/>
  <c r="E311" i="1"/>
  <c r="E313" i="1"/>
  <c r="E314" i="1"/>
  <c r="E315" i="1"/>
  <c r="E316" i="1"/>
  <c r="E317" i="1"/>
  <c r="E318" i="1"/>
  <c r="E319" i="1"/>
  <c r="E325" i="1"/>
  <c r="E10" i="1"/>
  <c r="E327" i="1" s="1"/>
</calcChain>
</file>

<file path=xl/sharedStrings.xml><?xml version="1.0" encoding="utf-8"?>
<sst xmlns="http://schemas.openxmlformats.org/spreadsheetml/2006/main" count="325" uniqueCount="324">
  <si>
    <t>COMERCIO INTERNACIONAL DE CARNES ODELPA S.A. DE C.V.</t>
  </si>
  <si>
    <r>
      <rPr>
        <sz val="11"/>
        <color theme="1"/>
        <rFont val="Calibri"/>
        <family val="2"/>
        <scheme val="minor"/>
      </rPr>
      <t xml:space="preserve">SUCURSAL: </t>
    </r>
    <r>
      <rPr>
        <b/>
        <sz val="11"/>
        <color theme="1"/>
        <rFont val="Calibri"/>
        <family val="2"/>
        <scheme val="minor"/>
      </rPr>
      <t>CENTRAL</t>
    </r>
  </si>
  <si>
    <t>PRODUCTO</t>
  </si>
  <si>
    <t>KG</t>
  </si>
  <si>
    <t>PZ</t>
  </si>
  <si>
    <t>PRECIO</t>
  </si>
  <si>
    <t>TOTAL</t>
  </si>
  <si>
    <t>ACERRIN</t>
  </si>
  <si>
    <t>AGUAYON</t>
  </si>
  <si>
    <t>AGUJA RES</t>
  </si>
  <si>
    <t>ALITAS ADOBADAS</t>
  </si>
  <si>
    <t>ARGENTINO XO</t>
  </si>
  <si>
    <t>ARRACHERA ABIERTA</t>
  </si>
  <si>
    <t>ARRACHERA MARINADA</t>
  </si>
  <si>
    <t>ARRACHERA NATURAL</t>
  </si>
  <si>
    <t>ARRACHERA SAN JUAN</t>
  </si>
  <si>
    <t>ARRACHERA STERLING</t>
  </si>
  <si>
    <t>ARRACHERA TAQUERA</t>
  </si>
  <si>
    <t>ARRACHERA TEX</t>
  </si>
  <si>
    <t>ASADO C/ BANDERA</t>
  </si>
  <si>
    <t>ATUN</t>
  </si>
  <si>
    <t>BANDERA</t>
  </si>
  <si>
    <t>BARRIGA</t>
  </si>
  <si>
    <t>BISTEC DEL 0</t>
  </si>
  <si>
    <t>BISTEC DEL 7</t>
  </si>
  <si>
    <t>BISTEC PCO</t>
  </si>
  <si>
    <t>BISTEC PCO CHICO</t>
  </si>
  <si>
    <t>BISTEC PCO P/ASAR</t>
  </si>
  <si>
    <t>BOLA RES</t>
  </si>
  <si>
    <t>BUCHE</t>
  </si>
  <si>
    <t>BUCHE KG</t>
  </si>
  <si>
    <t>CABEZA</t>
  </si>
  <si>
    <t>CABEZA LOMO</t>
  </si>
  <si>
    <t>CAMARON</t>
  </si>
  <si>
    <t>CANAL C/C C/P</t>
  </si>
  <si>
    <t>CANAL S/C S/P</t>
  </si>
  <si>
    <t>CANAL S/P C/C</t>
  </si>
  <si>
    <t>CAÑA</t>
  </si>
  <si>
    <t>CAPOTE</t>
  </si>
  <si>
    <t>CARNE ABIERTA PIERNA</t>
  </si>
  <si>
    <t>CARNE AL PASTOR</t>
  </si>
  <si>
    <t>CARNE AL PASTOR COCIDA</t>
  </si>
  <si>
    <t>CARNE ARABE</t>
  </si>
  <si>
    <t>CARNE ENCHILADA ECONOMICA</t>
  </si>
  <si>
    <t>CARNE ENCHILADA ESPECIAL</t>
  </si>
  <si>
    <t>CARNE MOLIDA ECONOMICA</t>
  </si>
  <si>
    <t>CARNE MOLIDA PCO</t>
  </si>
  <si>
    <t>CARNE MOLIDA RES</t>
  </si>
  <si>
    <t>CARNE PICADA COMERCIAL</t>
  </si>
  <si>
    <t>CARNE PICADA PCO</t>
  </si>
  <si>
    <t>CARNE PICADA RES</t>
  </si>
  <si>
    <t>CARNE ROJA</t>
  </si>
  <si>
    <t>CARNERO CANAL</t>
  </si>
  <si>
    <t>CARRILLERA</t>
  </si>
  <si>
    <t>CECINA</t>
  </si>
  <si>
    <t>CHALECO</t>
  </si>
  <si>
    <t>CHICHARRON</t>
  </si>
  <si>
    <t>CHICHARRON PRENSADO</t>
  </si>
  <si>
    <t>CHILE</t>
  </si>
  <si>
    <t>CHISTORRA DELI RICO</t>
  </si>
  <si>
    <t>CHISTORRA ECONOMICA</t>
  </si>
  <si>
    <t>CHISTORRA</t>
  </si>
  <si>
    <t>CHORIZO ARGENTINO</t>
  </si>
  <si>
    <t>CHULETA AHUMADA</t>
  </si>
  <si>
    <t>CHULETA AHUMADA REB</t>
  </si>
  <si>
    <t>CHULETA CARNERO</t>
  </si>
  <si>
    <t>CHULETA NATURAL</t>
  </si>
  <si>
    <t>CHULETA NATURAL MARIPOSA</t>
  </si>
  <si>
    <t>CHULETA NATURAL REB</t>
  </si>
  <si>
    <t>CHULETA TAQUERA BONNA CARNE</t>
  </si>
  <si>
    <t>CHULETON WINNIS</t>
  </si>
  <si>
    <t>CHURRITOS ENCHILADOS</t>
  </si>
  <si>
    <t>CHURRITOS SALADOS</t>
  </si>
  <si>
    <t>CODILLO</t>
  </si>
  <si>
    <t>CODILLO CON CUERO</t>
  </si>
  <si>
    <t>CODILLO DESHUESADO</t>
  </si>
  <si>
    <t>COLITAS</t>
  </si>
  <si>
    <t>COMBO PIERNA</t>
  </si>
  <si>
    <t>CONCHA RES</t>
  </si>
  <si>
    <t>CONDIMENTO CALIFORNIA</t>
  </si>
  <si>
    <t>CONDIMENTO VIVALI</t>
  </si>
  <si>
    <t>CONTRA CAJA</t>
  </si>
  <si>
    <t>CONTRA FRESCA</t>
  </si>
  <si>
    <t>COPETE</t>
  </si>
  <si>
    <t>CORBATA KG</t>
  </si>
  <si>
    <t>CORBATA SWIFT</t>
  </si>
  <si>
    <t>CORTE ESTRELLA</t>
  </si>
  <si>
    <t>CORTES AMERICANOS</t>
  </si>
  <si>
    <t>COSTILLA</t>
  </si>
  <si>
    <t>COSTILLA CAJA</t>
  </si>
  <si>
    <t>COSTILLA PELONA</t>
  </si>
  <si>
    <t>COW BOY</t>
  </si>
  <si>
    <t>CREMA</t>
  </si>
  <si>
    <t>CREMA 500 ML</t>
  </si>
  <si>
    <t>CREMA VASITO 250 ML</t>
  </si>
  <si>
    <t>CRIADILLA</t>
  </si>
  <si>
    <t>CUERITOS</t>
  </si>
  <si>
    <t>CUERO CANAL</t>
  </si>
  <si>
    <t>CUERO PAPEL</t>
  </si>
  <si>
    <t>CUERO PIERNA</t>
  </si>
  <si>
    <t>CUETE RES</t>
  </si>
  <si>
    <t>DELANTERO</t>
  </si>
  <si>
    <t>DESCARNE PCO</t>
  </si>
  <si>
    <t>DIEZMILLO C/H</t>
  </si>
  <si>
    <t>DIEZMILLO S/H</t>
  </si>
  <si>
    <t>ESPALDILLA C/H</t>
  </si>
  <si>
    <t>ESPALDILLA CARNERO CAJA</t>
  </si>
  <si>
    <t>ESPALDILLA CARNERO KG</t>
  </si>
  <si>
    <t>ESPALDILLA COCIDA EL PATRON</t>
  </si>
  <si>
    <t>ESPALDILLA RES S/H</t>
  </si>
  <si>
    <t>ESPINAZO</t>
  </si>
  <si>
    <t>ESPINAZO C CARRILLERA</t>
  </si>
  <si>
    <t>ESPINAZO C/C</t>
  </si>
  <si>
    <t>FALDA PCO</t>
  </si>
  <si>
    <t>FILETE BASA CAJA</t>
  </si>
  <si>
    <t>FILETE BASA KG</t>
  </si>
  <si>
    <t>FILETE PCO</t>
  </si>
  <si>
    <t>FILETE RES</t>
  </si>
  <si>
    <t>FILETE TILAPIA CAJA</t>
  </si>
  <si>
    <t>FILETE TILAPIA KG</t>
  </si>
  <si>
    <t>GALLINA RES</t>
  </si>
  <si>
    <t>GRASA</t>
  </si>
  <si>
    <t>GRASA ABIERTA</t>
  </si>
  <si>
    <t>HAMBURGUESA ECONOMICA</t>
  </si>
  <si>
    <t>HAMBURGUESA ESPECIAL</t>
  </si>
  <si>
    <t>HARINA PARA CAPEAR</t>
  </si>
  <si>
    <t>HUESO</t>
  </si>
  <si>
    <t>HUESO CARNUDO</t>
  </si>
  <si>
    <t>HUESO CHULETA</t>
  </si>
  <si>
    <t>HUESO COSTILLA</t>
  </si>
  <si>
    <t>HUESO PERICO RES</t>
  </si>
  <si>
    <t>HUESO POROSO</t>
  </si>
  <si>
    <t>HUESO RES</t>
  </si>
  <si>
    <t>HUESO TUETANO</t>
  </si>
  <si>
    <t>JAMON 1/G</t>
  </si>
  <si>
    <t>JAMON AHUMADO</t>
  </si>
  <si>
    <t>JAMON AMERICANO</t>
  </si>
  <si>
    <t>JAMON BONNA CARNE</t>
  </si>
  <si>
    <t>JAMON C/G</t>
  </si>
  <si>
    <t>JAMON C/H F</t>
  </si>
  <si>
    <t>JAMON ESPALDILLA GRANJA MON</t>
  </si>
  <si>
    <t>JAMON EXTRAFINO MINI</t>
  </si>
  <si>
    <t>JAMON GRANJA MON</t>
  </si>
  <si>
    <t>JAMON HACIENDA</t>
  </si>
  <si>
    <t>JAMON MARIETA</t>
  </si>
  <si>
    <t>JAMON PAVO NUTRES</t>
  </si>
  <si>
    <t>JAMON PECHUGA DE PAVO WINNIS</t>
  </si>
  <si>
    <t>JAMON PIERNA AHUMADA</t>
  </si>
  <si>
    <t>JAMON PIERNA CAPISTRANO</t>
  </si>
  <si>
    <t>JAMON PIERNA NUTRES</t>
  </si>
  <si>
    <t>JAMON PIERNA WINNIS</t>
  </si>
  <si>
    <t>JAMON PREMIER EL PATRON</t>
  </si>
  <si>
    <t>JAMON S/H</t>
  </si>
  <si>
    <t>JAMON S/H F</t>
  </si>
  <si>
    <t>JAMON SANDWICHERO</t>
  </si>
  <si>
    <t>JAMON VIRGINIA AHUMADO</t>
  </si>
  <si>
    <t>JAMON VIRGINIA EL PATRON</t>
  </si>
  <si>
    <t>JAMON VIRGINIA FUD</t>
  </si>
  <si>
    <t>JAMON VIRGINIA LEDO</t>
  </si>
  <si>
    <t>JAMON VIRGINIA MARIETA</t>
  </si>
  <si>
    <t>JAMON VIRGINIA NUTRES</t>
  </si>
  <si>
    <t>JAMON YORK</t>
  </si>
  <si>
    <t>JAMON YORK MINI</t>
  </si>
  <si>
    <t>LENGUA PUERCO KG</t>
  </si>
  <si>
    <t>LENGUA RES</t>
  </si>
  <si>
    <t>LENGUA SEABOARD</t>
  </si>
  <si>
    <t>LOMO CON GRASA</t>
  </si>
  <si>
    <t>LONGANIZA CASERA</t>
  </si>
  <si>
    <t>LONGANIZA ECONOMICA</t>
  </si>
  <si>
    <t>LONGANIZA S/E</t>
  </si>
  <si>
    <t>MACIZA RES</t>
  </si>
  <si>
    <t>MAIZ POZOLERO CONSTANCIA</t>
  </si>
  <si>
    <t>MAIZ POZOLERO CORRAL</t>
  </si>
  <si>
    <t>MAIZ POZOLERO LA ABUELA</t>
  </si>
  <si>
    <t>MAIZ POZOLERO LA POBLANA</t>
  </si>
  <si>
    <t>MAIZ POZOLERO MORELOS</t>
  </si>
  <si>
    <t>MANITA CAJA</t>
  </si>
  <si>
    <t>MANITA Y PATITA</t>
  </si>
  <si>
    <t>MANTECA</t>
  </si>
  <si>
    <t>MANTEQUILLA IBERIA .09 GR</t>
  </si>
  <si>
    <t>MANTEQUILLA IBERIA .500GR</t>
  </si>
  <si>
    <t>MANTEQUILLA IBERIA 1KG</t>
  </si>
  <si>
    <t>MEDULA</t>
  </si>
  <si>
    <t>MENUDO</t>
  </si>
  <si>
    <t>MENUDO REB</t>
  </si>
  <si>
    <t>MILANESA POLLO</t>
  </si>
  <si>
    <t>MILANESA RES</t>
  </si>
  <si>
    <t xml:space="preserve">MOLE </t>
  </si>
  <si>
    <t xml:space="preserve">MORTADELA </t>
  </si>
  <si>
    <t>MORTADELA ACUARIO</t>
  </si>
  <si>
    <t>MORTADELA GRANJA MON</t>
  </si>
  <si>
    <t>MORTADELA MANANTIALES</t>
  </si>
  <si>
    <t>MORTADELA MARIETA</t>
  </si>
  <si>
    <t>MORTADELA SAN ANTONIO</t>
  </si>
  <si>
    <t>NANA</t>
  </si>
  <si>
    <t>NANA KG</t>
  </si>
  <si>
    <t>NEW YORK</t>
  </si>
  <si>
    <t>NEW YORK CORTES AME</t>
  </si>
  <si>
    <t>NORTEÑO</t>
  </si>
  <si>
    <t>PAN ARABE 20 PZ</t>
  </si>
  <si>
    <t>PAN ARABE 40 PZ</t>
  </si>
  <si>
    <t>PAPA CAJA</t>
  </si>
  <si>
    <t xml:space="preserve">PAPA </t>
  </si>
  <si>
    <t>PAPADA C/C</t>
  </si>
  <si>
    <t>PAPADA ROJA</t>
  </si>
  <si>
    <t>PATA EN ESCABECHE</t>
  </si>
  <si>
    <t>PATA RES VINAGRE</t>
  </si>
  <si>
    <t>PATA RES</t>
  </si>
  <si>
    <t>PAVO AHUMADO</t>
  </si>
  <si>
    <t>PECHO</t>
  </si>
  <si>
    <t>PECHO C/G</t>
  </si>
  <si>
    <t>PECHO CUADRADO</t>
  </si>
  <si>
    <t>PECHO PELON</t>
  </si>
  <si>
    <t>PECHUGA POLLO</t>
  </si>
  <si>
    <t>PECHUGA POLLO APLANADA</t>
  </si>
  <si>
    <t>PEPERONI</t>
  </si>
  <si>
    <t>PESCUEZO</t>
  </si>
  <si>
    <t>PIERNA AHUMADA</t>
  </si>
  <si>
    <t>PIERNA AHUMADA REB</t>
  </si>
  <si>
    <t xml:space="preserve">PIERNA C/C </t>
  </si>
  <si>
    <t>PIERNA CARNERO</t>
  </si>
  <si>
    <t>PIERNA PAVO</t>
  </si>
  <si>
    <t>PIERNA PAVO HORNEADA EL PATRON</t>
  </si>
  <si>
    <t>PIERNA Y MUSLO</t>
  </si>
  <si>
    <t>PLANCHA</t>
  </si>
  <si>
    <t>POLLO AHUMADO</t>
  </si>
  <si>
    <t>PREPARADO QUESO PCO</t>
  </si>
  <si>
    <t>PRIME RIB</t>
  </si>
  <si>
    <t>PULPA CERDO</t>
  </si>
  <si>
    <t>PULPA ESPALDILLA</t>
  </si>
  <si>
    <t>PULPA RES</t>
  </si>
  <si>
    <t>PUNTAS TOCINO</t>
  </si>
  <si>
    <t>QUESILLO CREMOSO</t>
  </si>
  <si>
    <t>QUESO AMARILLO CASTELL</t>
  </si>
  <si>
    <t>QUESO AMARILLO REBANADAS</t>
  </si>
  <si>
    <t>QUESO AÑEJO</t>
  </si>
  <si>
    <t>QUESO MANCHEGO AMMERLANDER</t>
  </si>
  <si>
    <t>QUESO MANCHEGO CAPERUCITA</t>
  </si>
  <si>
    <t>QUESO MANCHEGO CHESTER</t>
  </si>
  <si>
    <t>QUESO MANCHEGO ESMERALDA</t>
  </si>
  <si>
    <t>QUESO MANCHEGO LA VILLITA</t>
  </si>
  <si>
    <t>QUESO MANCHEGO NOCHE BUENA</t>
  </si>
  <si>
    <t>QUESO PANELA</t>
  </si>
  <si>
    <t>QUESO PCO CAPISTRANO</t>
  </si>
  <si>
    <t>QUESO PCO EL PATRON</t>
  </si>
  <si>
    <t>QUESO PCO FUD</t>
  </si>
  <si>
    <t>QUESO PCO LOS MANANTIALES</t>
  </si>
  <si>
    <t>QUESO PCO MI GUSTO</t>
  </si>
  <si>
    <t>QUESO PCO NUTRES</t>
  </si>
  <si>
    <t>QUESO PCO PREPARADO</t>
  </si>
  <si>
    <t>QUESO REDONDO</t>
  </si>
  <si>
    <t>RANA</t>
  </si>
  <si>
    <t>RECORTE CHULETA</t>
  </si>
  <si>
    <t>RECORTE DE JAMON</t>
  </si>
  <si>
    <t>RECORTE JAMON EN ESCABECHE</t>
  </si>
  <si>
    <t>RECORTE MANCHEGO</t>
  </si>
  <si>
    <t>RECORTE PAVO AHUMADO</t>
  </si>
  <si>
    <t>RECORTE POLLO AHUMADO</t>
  </si>
  <si>
    <t>RECORTE TOCINO</t>
  </si>
  <si>
    <t>RES</t>
  </si>
  <si>
    <t>RETAZO</t>
  </si>
  <si>
    <t>RIB EYE</t>
  </si>
  <si>
    <t>RIB EYE ROLL</t>
  </si>
  <si>
    <t>RIB EYE STERLING</t>
  </si>
  <si>
    <t>RIB STEAK</t>
  </si>
  <si>
    <t>RIÑON</t>
  </si>
  <si>
    <t>ROASTBEEF</t>
  </si>
  <si>
    <t>SAL C/AJO</t>
  </si>
  <si>
    <t>SALAMI EL PATRON</t>
  </si>
  <si>
    <t>SALCHICHA ANY</t>
  </si>
  <si>
    <t>SALCHICHA DELTA</t>
  </si>
  <si>
    <t>SALCHICHA FRAN FORD</t>
  </si>
  <si>
    <t>SALCHICHA GRANJA MON</t>
  </si>
  <si>
    <t>SALCHICHA HECTOR</t>
  </si>
  <si>
    <t>SALCHICHA HOT DOG FUD</t>
  </si>
  <si>
    <t>SALCHICHA LINEA ROJA HOT DOG</t>
  </si>
  <si>
    <t>SALCHICHA MANANTIALES</t>
  </si>
  <si>
    <t>SALCHICHA P/ASAR</t>
  </si>
  <si>
    <t>SALCHICHA PAVO FUD</t>
  </si>
  <si>
    <t>SALMON</t>
  </si>
  <si>
    <t>SALSA ARABE 1LT</t>
  </si>
  <si>
    <t>SALSA ARABE 250 ML</t>
  </si>
  <si>
    <t>SALSA ARABE 500 ML</t>
  </si>
  <si>
    <t>SANCOCHO</t>
  </si>
  <si>
    <t>SAZONADOR</t>
  </si>
  <si>
    <t>SEBO</t>
  </si>
  <si>
    <t>SESOS CAJA</t>
  </si>
  <si>
    <t>SESOS MARQUETA</t>
  </si>
  <si>
    <t>SIRLON</t>
  </si>
  <si>
    <t>SUADERO</t>
  </si>
  <si>
    <t>SURTIDO PUERCO</t>
  </si>
  <si>
    <t>T-BONE</t>
  </si>
  <si>
    <t>TLALE</t>
  </si>
  <si>
    <t>TOCINO PIERNA</t>
  </si>
  <si>
    <t>TOCINO SALADO</t>
  </si>
  <si>
    <t>TOCINO WINNIS</t>
  </si>
  <si>
    <t>TOMAHAWK</t>
  </si>
  <si>
    <t>TORTILLA DE HARINA</t>
  </si>
  <si>
    <t>TOSTADAS CASERAS</t>
  </si>
  <si>
    <t>TOSTADAS DELICIAS</t>
  </si>
  <si>
    <t>TOTOPOS</t>
  </si>
  <si>
    <t>TRIPAS</t>
  </si>
  <si>
    <t>TROZO PCO</t>
  </si>
  <si>
    <t>VACIADA</t>
  </si>
  <si>
    <t>PUNTAS NORTEÑO</t>
  </si>
  <si>
    <t>CHORIZO LOMO</t>
  </si>
  <si>
    <t>PICAÑA</t>
  </si>
  <si>
    <t>INVENTARIO OCTUBRE</t>
  </si>
  <si>
    <t>CARNE MOLIDA ROJA</t>
  </si>
  <si>
    <t>SESOS KG</t>
  </si>
  <si>
    <t>BISTEC EMPANIZADO</t>
  </si>
  <si>
    <t>QUESO MOSARELLA</t>
  </si>
  <si>
    <t>ESPALDILLA RES C/H</t>
  </si>
  <si>
    <t>PERNIL</t>
  </si>
  <si>
    <t>CHORIZO PARRA</t>
  </si>
  <si>
    <t>PAVO NAT</t>
  </si>
  <si>
    <t>PIÑATA</t>
  </si>
  <si>
    <t>CARNE ABIERTA CAB LOMO</t>
  </si>
  <si>
    <t>PECHO AMERICANO</t>
  </si>
  <si>
    <t>CHAMBARETE C/H</t>
  </si>
  <si>
    <t>LOMO EN TROZO</t>
  </si>
  <si>
    <t>MENUDO PICADO</t>
  </si>
  <si>
    <t>MENUDO NACIONAL</t>
  </si>
  <si>
    <t>CHULETA NAT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</si>
</sst>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/>
    <xf numFmtId="44" fontId="2" fillId="0" borderId="1" xfId="1" applyFont="1" applyBorder="1"/>
    <xf numFmtId="0" fontId="0" fillId="0" borderId="1" xfId="0" applyBorder="1" applyAlignment="1">
      <alignment vertical="top"/>
    </xf>
    <xf numFmtId="44" fontId="0" fillId="0" borderId="1" xfId="1" applyFont="1" applyBorder="1" applyAlignment="1">
      <alignment vertical="top"/>
    </xf>
    <xf numFmtId="0" fontId="0" fillId="0" borderId="1" xfId="0" applyBorder="1"/>
    <xf numFmtId="44" fontId="0" fillId="0" borderId="1" xfId="1" applyFont="1" applyBorder="1"/>
    <xf numFmtId="0" fontId="2" fillId="0" borderId="2" xfId="0" applyFont="1" applyBorder="1" applyAlignment="1">
      <alignment vertical="top"/>
    </xf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vertical="top"/>
    </xf>
    <xf numFmtId="44" fontId="0" fillId="0" borderId="2" xfId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Moned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104775</xdr:rowOff>
    </xdr:from>
    <xdr:to>
      <xdr:col>0</xdr:col>
      <xdr:colOff>1609725</xdr:colOff>
      <xdr:row>7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95275"/>
          <a:ext cx="136207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8"/>
  <sheetViews>
    <sheetView tabSelected="1" topLeftCell="A224" workbookViewId="0">
      <selection activeCell="E328" sqref="E328"/>
    </sheetView>
  </sheetViews>
  <sheetFormatPr baseColWidth="10" defaultRowHeight="15" x14ac:dyDescent="0.25"/>
  <cols>
    <col min="1" max="1" width="28.5703125" customWidth="1"/>
    <col min="5" max="5" width="17" customWidth="1"/>
  </cols>
  <sheetData>
    <row r="1" spans="1:5" x14ac:dyDescent="0.25">
      <c r="A1" s="17"/>
      <c r="B1" s="18" t="s">
        <v>0</v>
      </c>
      <c r="C1" s="18"/>
      <c r="D1" s="18"/>
      <c r="E1" s="18"/>
    </row>
    <row r="2" spans="1:5" x14ac:dyDescent="0.25">
      <c r="A2" s="17"/>
      <c r="B2" s="18"/>
      <c r="C2" s="18"/>
      <c r="D2" s="18"/>
      <c r="E2" s="18"/>
    </row>
    <row r="3" spans="1:5" x14ac:dyDescent="0.25">
      <c r="A3" s="17"/>
      <c r="B3" s="18"/>
      <c r="C3" s="18"/>
      <c r="D3" s="18"/>
      <c r="E3" s="18"/>
    </row>
    <row r="4" spans="1:5" s="1" customFormat="1" x14ac:dyDescent="0.25">
      <c r="A4" s="17"/>
      <c r="B4" s="21" t="s">
        <v>307</v>
      </c>
      <c r="C4" s="22"/>
      <c r="D4" s="22"/>
      <c r="E4" s="23"/>
    </row>
    <row r="5" spans="1:5" x14ac:dyDescent="0.25">
      <c r="A5" s="17"/>
      <c r="B5" s="19" t="s">
        <v>1</v>
      </c>
      <c r="C5" s="19"/>
      <c r="D5" s="19"/>
      <c r="E5" s="19"/>
    </row>
    <row r="6" spans="1:5" x14ac:dyDescent="0.25">
      <c r="A6" s="17"/>
      <c r="B6" s="19"/>
      <c r="C6" s="19"/>
      <c r="D6" s="19"/>
      <c r="E6" s="19"/>
    </row>
    <row r="7" spans="1:5" x14ac:dyDescent="0.25">
      <c r="A7" s="17"/>
      <c r="B7" s="20">
        <v>44199</v>
      </c>
      <c r="C7" s="20"/>
      <c r="D7" s="20"/>
      <c r="E7" s="20"/>
    </row>
    <row r="8" spans="1:5" x14ac:dyDescent="0.25">
      <c r="A8" s="17"/>
      <c r="B8" s="20"/>
      <c r="C8" s="20"/>
      <c r="D8" s="20"/>
      <c r="E8" s="20"/>
    </row>
    <row r="9" spans="1:5" x14ac:dyDescent="0.25">
      <c r="A9" s="2" t="s">
        <v>2</v>
      </c>
      <c r="B9" s="3" t="s">
        <v>3</v>
      </c>
      <c r="C9" s="3" t="s">
        <v>4</v>
      </c>
      <c r="D9" s="4" t="s">
        <v>5</v>
      </c>
      <c r="E9" s="4" t="s">
        <v>6</v>
      </c>
    </row>
    <row r="10" spans="1:5" x14ac:dyDescent="0.25">
      <c r="A10" s="2" t="s">
        <v>7</v>
      </c>
      <c r="B10" s="5">
        <f>8+9.4</f>
        <v>17.399999999999999</v>
      </c>
      <c r="C10" s="5"/>
      <c r="D10" s="6">
        <v>6</v>
      </c>
      <c r="E10" s="6">
        <f>+B10*D10</f>
        <v>104.39999999999999</v>
      </c>
    </row>
    <row r="11" spans="1:5" x14ac:dyDescent="0.25">
      <c r="A11" s="2" t="s">
        <v>8</v>
      </c>
      <c r="B11" s="7">
        <v>65.8</v>
      </c>
      <c r="C11" s="7"/>
      <c r="D11" s="8">
        <v>130</v>
      </c>
      <c r="E11" s="6">
        <f t="shared" ref="E11:E78" si="0">+B11*D11</f>
        <v>8554</v>
      </c>
    </row>
    <row r="12" spans="1:5" x14ac:dyDescent="0.25">
      <c r="A12" s="2" t="s">
        <v>9</v>
      </c>
      <c r="B12" s="7">
        <v>14.6</v>
      </c>
      <c r="C12" s="7"/>
      <c r="D12" s="8">
        <v>104</v>
      </c>
      <c r="E12" s="6">
        <f t="shared" si="0"/>
        <v>1518.3999999999999</v>
      </c>
    </row>
    <row r="13" spans="1:5" x14ac:dyDescent="0.25">
      <c r="A13" s="2" t="s">
        <v>10</v>
      </c>
      <c r="B13" s="7">
        <f>12+14.4</f>
        <v>26.4</v>
      </c>
      <c r="C13" s="7"/>
      <c r="D13" s="8">
        <v>76</v>
      </c>
      <c r="E13" s="6">
        <f t="shared" si="0"/>
        <v>2006.3999999999999</v>
      </c>
    </row>
    <row r="14" spans="1:5" hidden="1" x14ac:dyDescent="0.25">
      <c r="A14" s="2" t="s">
        <v>11</v>
      </c>
      <c r="B14" s="5"/>
      <c r="C14" s="5"/>
      <c r="D14" s="6">
        <v>150</v>
      </c>
      <c r="E14" s="6">
        <f t="shared" si="0"/>
        <v>0</v>
      </c>
    </row>
    <row r="15" spans="1:5" hidden="1" x14ac:dyDescent="0.25">
      <c r="A15" s="2" t="s">
        <v>12</v>
      </c>
      <c r="B15" s="7"/>
      <c r="C15" s="7"/>
      <c r="D15" s="8"/>
      <c r="E15" s="6">
        <f t="shared" si="0"/>
        <v>0</v>
      </c>
    </row>
    <row r="16" spans="1:5" hidden="1" x14ac:dyDescent="0.25">
      <c r="A16" s="2" t="s">
        <v>13</v>
      </c>
      <c r="B16" s="7"/>
      <c r="C16" s="7"/>
      <c r="D16" s="8">
        <v>160</v>
      </c>
      <c r="E16" s="6">
        <f t="shared" si="0"/>
        <v>0</v>
      </c>
    </row>
    <row r="17" spans="1:5" x14ac:dyDescent="0.25">
      <c r="A17" s="2" t="s">
        <v>14</v>
      </c>
      <c r="B17" s="7">
        <v>1.4</v>
      </c>
      <c r="C17" s="7"/>
      <c r="D17" s="8">
        <v>150</v>
      </c>
      <c r="E17" s="6">
        <f t="shared" si="0"/>
        <v>210</v>
      </c>
    </row>
    <row r="18" spans="1:5" hidden="1" x14ac:dyDescent="0.25">
      <c r="A18" s="2" t="s">
        <v>15</v>
      </c>
      <c r="B18" s="7"/>
      <c r="C18" s="7"/>
      <c r="D18" s="8"/>
      <c r="E18" s="6">
        <f t="shared" si="0"/>
        <v>0</v>
      </c>
    </row>
    <row r="19" spans="1:5" hidden="1" x14ac:dyDescent="0.25">
      <c r="A19" s="2" t="s">
        <v>16</v>
      </c>
      <c r="B19" s="7"/>
      <c r="C19" s="7"/>
      <c r="D19" s="8">
        <v>300</v>
      </c>
      <c r="E19" s="6">
        <f t="shared" si="0"/>
        <v>0</v>
      </c>
    </row>
    <row r="20" spans="1:5" x14ac:dyDescent="0.25">
      <c r="A20" s="2" t="s">
        <v>17</v>
      </c>
      <c r="B20" s="7">
        <f>116.57+5.4</f>
        <v>121.97</v>
      </c>
      <c r="C20" s="7">
        <v>9</v>
      </c>
      <c r="D20" s="8">
        <v>75</v>
      </c>
      <c r="E20" s="6">
        <f t="shared" si="0"/>
        <v>9147.75</v>
      </c>
    </row>
    <row r="21" spans="1:5" x14ac:dyDescent="0.25">
      <c r="A21" s="2" t="s">
        <v>18</v>
      </c>
      <c r="B21" s="5">
        <v>85.51</v>
      </c>
      <c r="C21" s="5">
        <v>7</v>
      </c>
      <c r="D21" s="6">
        <v>84</v>
      </c>
      <c r="E21" s="6">
        <f t="shared" si="0"/>
        <v>7182.84</v>
      </c>
    </row>
    <row r="22" spans="1:5" hidden="1" x14ac:dyDescent="0.25">
      <c r="A22" s="2" t="s">
        <v>19</v>
      </c>
      <c r="B22" s="5"/>
      <c r="C22" s="5"/>
      <c r="D22" s="6">
        <v>92</v>
      </c>
      <c r="E22" s="6">
        <f t="shared" si="0"/>
        <v>0</v>
      </c>
    </row>
    <row r="23" spans="1:5" hidden="1" x14ac:dyDescent="0.25">
      <c r="A23" s="2" t="s">
        <v>20</v>
      </c>
      <c r="B23" s="7"/>
      <c r="C23" s="7"/>
      <c r="D23" s="8">
        <v>220</v>
      </c>
      <c r="E23" s="6">
        <f t="shared" si="0"/>
        <v>0</v>
      </c>
    </row>
    <row r="24" spans="1:5" hidden="1" x14ac:dyDescent="0.25">
      <c r="A24" s="2" t="s">
        <v>21</v>
      </c>
      <c r="B24" s="7"/>
      <c r="C24" s="7"/>
      <c r="D24" s="8">
        <v>80</v>
      </c>
      <c r="E24" s="6">
        <f t="shared" si="0"/>
        <v>0</v>
      </c>
    </row>
    <row r="25" spans="1:5" hidden="1" x14ac:dyDescent="0.25">
      <c r="A25" s="2" t="s">
        <v>22</v>
      </c>
      <c r="B25" s="7"/>
      <c r="C25" s="7"/>
      <c r="D25" s="8">
        <v>28</v>
      </c>
      <c r="E25" s="6">
        <f t="shared" si="0"/>
        <v>0</v>
      </c>
    </row>
    <row r="26" spans="1:5" x14ac:dyDescent="0.25">
      <c r="A26" s="2" t="s">
        <v>23</v>
      </c>
      <c r="B26" s="7">
        <v>126.6</v>
      </c>
      <c r="C26" s="7"/>
      <c r="D26" s="8">
        <v>100</v>
      </c>
      <c r="E26" s="6">
        <f t="shared" si="0"/>
        <v>12660</v>
      </c>
    </row>
    <row r="27" spans="1:5" x14ac:dyDescent="0.25">
      <c r="A27" s="2" t="s">
        <v>24</v>
      </c>
      <c r="B27" s="7">
        <f>135+24.8+18.2</f>
        <v>178</v>
      </c>
      <c r="C27" s="7"/>
      <c r="D27" s="8">
        <v>110</v>
      </c>
      <c r="E27" s="6">
        <f t="shared" si="0"/>
        <v>19580</v>
      </c>
    </row>
    <row r="28" spans="1:5" s="1" customFormat="1" hidden="1" x14ac:dyDescent="0.25">
      <c r="A28" s="2" t="s">
        <v>310</v>
      </c>
      <c r="B28" s="7"/>
      <c r="C28" s="7"/>
      <c r="D28" s="8">
        <v>78</v>
      </c>
      <c r="E28" s="6">
        <f>+B28*D28</f>
        <v>0</v>
      </c>
    </row>
    <row r="29" spans="1:5" x14ac:dyDescent="0.25">
      <c r="A29" s="2" t="s">
        <v>25</v>
      </c>
      <c r="B29" s="7">
        <f>395.2+37+120.2+0.8+2.6+15+1</f>
        <v>571.79999999999995</v>
      </c>
      <c r="C29" s="7"/>
      <c r="D29" s="8">
        <v>78</v>
      </c>
      <c r="E29" s="6">
        <f t="shared" si="0"/>
        <v>44600.399999999994</v>
      </c>
    </row>
    <row r="30" spans="1:5" x14ac:dyDescent="0.25">
      <c r="A30" s="2" t="s">
        <v>26</v>
      </c>
      <c r="B30" s="7">
        <f>6+21.6</f>
        <v>27.6</v>
      </c>
      <c r="C30" s="7"/>
      <c r="D30" s="8">
        <v>78</v>
      </c>
      <c r="E30" s="6">
        <f t="shared" si="0"/>
        <v>2152.8000000000002</v>
      </c>
    </row>
    <row r="31" spans="1:5" x14ac:dyDescent="0.25">
      <c r="A31" s="2" t="s">
        <v>27</v>
      </c>
      <c r="B31" s="5">
        <f>137+92.6+3.2</f>
        <v>232.79999999999998</v>
      </c>
      <c r="C31" s="5"/>
      <c r="D31" s="6">
        <v>68</v>
      </c>
      <c r="E31" s="6">
        <f t="shared" si="0"/>
        <v>15830.4</v>
      </c>
    </row>
    <row r="32" spans="1:5" x14ac:dyDescent="0.25">
      <c r="A32" s="2" t="s">
        <v>28</v>
      </c>
      <c r="B32" s="5">
        <v>266.60000000000002</v>
      </c>
      <c r="C32" s="5"/>
      <c r="D32" s="6">
        <v>130</v>
      </c>
      <c r="E32" s="6">
        <f t="shared" si="0"/>
        <v>34658</v>
      </c>
    </row>
    <row r="33" spans="1:5" x14ac:dyDescent="0.25">
      <c r="A33" s="2" t="s">
        <v>29</v>
      </c>
      <c r="B33" s="5">
        <f>5.6+267.71+139.41+36.6</f>
        <v>449.32000000000005</v>
      </c>
      <c r="C33" s="5">
        <f>10+6</f>
        <v>16</v>
      </c>
      <c r="D33" s="6">
        <v>64</v>
      </c>
      <c r="E33" s="6">
        <f t="shared" si="0"/>
        <v>28756.480000000003</v>
      </c>
    </row>
    <row r="34" spans="1:5" hidden="1" x14ac:dyDescent="0.25">
      <c r="A34" s="2" t="s">
        <v>30</v>
      </c>
      <c r="B34" s="5"/>
      <c r="C34" s="5"/>
      <c r="D34" s="6">
        <v>60</v>
      </c>
      <c r="E34" s="6">
        <f t="shared" si="0"/>
        <v>0</v>
      </c>
    </row>
    <row r="35" spans="1:5" x14ac:dyDescent="0.25">
      <c r="A35" s="2" t="s">
        <v>31</v>
      </c>
      <c r="B35" s="7">
        <f>0.8+972.2</f>
        <v>973</v>
      </c>
      <c r="C35" s="7"/>
      <c r="D35" s="8">
        <v>18</v>
      </c>
      <c r="E35" s="6">
        <f t="shared" si="0"/>
        <v>17514</v>
      </c>
    </row>
    <row r="36" spans="1:5" x14ac:dyDescent="0.25">
      <c r="A36" s="2" t="s">
        <v>32</v>
      </c>
      <c r="B36" s="7">
        <f>182.8+27.2</f>
        <v>210</v>
      </c>
      <c r="C36" s="7"/>
      <c r="D36" s="8">
        <v>60</v>
      </c>
      <c r="E36" s="6">
        <f t="shared" si="0"/>
        <v>12600</v>
      </c>
    </row>
    <row r="37" spans="1:5" hidden="1" x14ac:dyDescent="0.25">
      <c r="A37" s="2" t="s">
        <v>33</v>
      </c>
      <c r="B37" s="7"/>
      <c r="C37" s="7"/>
      <c r="D37" s="8">
        <v>220</v>
      </c>
      <c r="E37" s="6">
        <f t="shared" si="0"/>
        <v>0</v>
      </c>
    </row>
    <row r="38" spans="1:5" x14ac:dyDescent="0.25">
      <c r="A38" s="2" t="s">
        <v>34</v>
      </c>
      <c r="B38" s="7">
        <f>73.2+82.4+34.4</f>
        <v>190.00000000000003</v>
      </c>
      <c r="C38" s="7"/>
      <c r="D38" s="8">
        <v>47</v>
      </c>
      <c r="E38" s="6">
        <f t="shared" si="0"/>
        <v>8930.0000000000018</v>
      </c>
    </row>
    <row r="39" spans="1:5" hidden="1" x14ac:dyDescent="0.25">
      <c r="A39" s="2" t="s">
        <v>35</v>
      </c>
      <c r="B39" s="7"/>
      <c r="C39" s="7"/>
      <c r="D39" s="8">
        <v>33</v>
      </c>
      <c r="E39" s="6">
        <f t="shared" si="0"/>
        <v>0</v>
      </c>
    </row>
    <row r="40" spans="1:5" hidden="1" x14ac:dyDescent="0.25">
      <c r="A40" s="2" t="s">
        <v>36</v>
      </c>
      <c r="B40" s="7"/>
      <c r="C40" s="7"/>
      <c r="D40" s="8">
        <v>40</v>
      </c>
      <c r="E40" s="6">
        <f t="shared" si="0"/>
        <v>0</v>
      </c>
    </row>
    <row r="41" spans="1:5" hidden="1" x14ac:dyDescent="0.25">
      <c r="A41" s="2" t="s">
        <v>37</v>
      </c>
      <c r="B41" s="7"/>
      <c r="C41" s="7"/>
      <c r="D41" s="8">
        <v>80</v>
      </c>
      <c r="E41" s="6">
        <f t="shared" si="0"/>
        <v>0</v>
      </c>
    </row>
    <row r="42" spans="1:5" x14ac:dyDescent="0.25">
      <c r="A42" s="2" t="s">
        <v>38</v>
      </c>
      <c r="B42" s="7">
        <v>401.8</v>
      </c>
      <c r="C42" s="7"/>
      <c r="D42" s="8">
        <v>57</v>
      </c>
      <c r="E42" s="6">
        <f t="shared" si="0"/>
        <v>22902.600000000002</v>
      </c>
    </row>
    <row r="43" spans="1:5" x14ac:dyDescent="0.25">
      <c r="A43" s="2" t="s">
        <v>39</v>
      </c>
      <c r="B43" s="7">
        <f>260.8+572.4+11+12.4</f>
        <v>856.6</v>
      </c>
      <c r="C43" s="7"/>
      <c r="D43" s="8">
        <v>46</v>
      </c>
      <c r="E43" s="6">
        <f t="shared" si="0"/>
        <v>39403.599999999999</v>
      </c>
    </row>
    <row r="44" spans="1:5" s="1" customFormat="1" hidden="1" x14ac:dyDescent="0.25">
      <c r="A44" s="2" t="s">
        <v>317</v>
      </c>
      <c r="B44" s="7"/>
      <c r="C44" s="7"/>
      <c r="D44" s="8">
        <v>66</v>
      </c>
      <c r="E44" s="6">
        <f t="shared" si="0"/>
        <v>0</v>
      </c>
    </row>
    <row r="45" spans="1:5" x14ac:dyDescent="0.25">
      <c r="A45" s="2" t="s">
        <v>40</v>
      </c>
      <c r="B45" s="7">
        <f>9.4+6.6+21.8+5.2</f>
        <v>43</v>
      </c>
      <c r="C45" s="7"/>
      <c r="D45" s="8">
        <v>60</v>
      </c>
      <c r="E45" s="6">
        <f t="shared" si="0"/>
        <v>2580</v>
      </c>
    </row>
    <row r="46" spans="1:5" hidden="1" x14ac:dyDescent="0.25">
      <c r="A46" s="2" t="s">
        <v>41</v>
      </c>
      <c r="B46" s="7"/>
      <c r="C46" s="7"/>
      <c r="D46" s="8">
        <v>110</v>
      </c>
      <c r="E46" s="6">
        <f t="shared" si="0"/>
        <v>0</v>
      </c>
    </row>
    <row r="47" spans="1:5" x14ac:dyDescent="0.25">
      <c r="A47" s="2" t="s">
        <v>42</v>
      </c>
      <c r="B47" s="7">
        <v>93.4</v>
      </c>
      <c r="C47" s="7"/>
      <c r="D47" s="8">
        <v>68</v>
      </c>
      <c r="E47" s="6">
        <f t="shared" si="0"/>
        <v>6351.2000000000007</v>
      </c>
    </row>
    <row r="48" spans="1:5" x14ac:dyDescent="0.25">
      <c r="A48" s="2" t="s">
        <v>43</v>
      </c>
      <c r="B48" s="5">
        <f>23.4+11+48.4</f>
        <v>82.8</v>
      </c>
      <c r="C48" s="5"/>
      <c r="D48" s="6">
        <v>60</v>
      </c>
      <c r="E48" s="6">
        <f t="shared" si="0"/>
        <v>4968</v>
      </c>
    </row>
    <row r="49" spans="1:5" x14ac:dyDescent="0.25">
      <c r="A49" s="2" t="s">
        <v>44</v>
      </c>
      <c r="B49" s="5">
        <f>277+3.4</f>
        <v>280.39999999999998</v>
      </c>
      <c r="C49" s="5"/>
      <c r="D49" s="6">
        <v>70</v>
      </c>
      <c r="E49" s="6">
        <f t="shared" si="0"/>
        <v>19628</v>
      </c>
    </row>
    <row r="50" spans="1:5" x14ac:dyDescent="0.25">
      <c r="A50" s="2" t="s">
        <v>45</v>
      </c>
      <c r="B50" s="7">
        <f>125.8+96.2+44</f>
        <v>266</v>
      </c>
      <c r="C50" s="7"/>
      <c r="D50" s="8">
        <v>64</v>
      </c>
      <c r="E50" s="6">
        <f t="shared" si="0"/>
        <v>17024</v>
      </c>
    </row>
    <row r="51" spans="1:5" x14ac:dyDescent="0.25">
      <c r="A51" s="2" t="s">
        <v>46</v>
      </c>
      <c r="B51" s="7">
        <f>63.4+19</f>
        <v>82.4</v>
      </c>
      <c r="C51" s="7"/>
      <c r="D51" s="8">
        <v>68</v>
      </c>
      <c r="E51" s="6">
        <f t="shared" si="0"/>
        <v>5603.2000000000007</v>
      </c>
    </row>
    <row r="52" spans="1:5" x14ac:dyDescent="0.25">
      <c r="A52" s="9" t="s">
        <v>47</v>
      </c>
      <c r="B52" s="10">
        <v>26.8</v>
      </c>
      <c r="C52" s="10"/>
      <c r="D52" s="11">
        <v>124</v>
      </c>
      <c r="E52" s="6">
        <f t="shared" si="0"/>
        <v>3323.2000000000003</v>
      </c>
    </row>
    <row r="53" spans="1:5" s="1" customFormat="1" hidden="1" x14ac:dyDescent="0.25">
      <c r="A53" s="9" t="s">
        <v>308</v>
      </c>
      <c r="B53" s="10"/>
      <c r="C53" s="10"/>
      <c r="D53" s="11">
        <v>68</v>
      </c>
      <c r="E53" s="6">
        <f t="shared" si="0"/>
        <v>0</v>
      </c>
    </row>
    <row r="54" spans="1:5" hidden="1" x14ac:dyDescent="0.25">
      <c r="A54" s="2" t="s">
        <v>48</v>
      </c>
      <c r="B54" s="7"/>
      <c r="C54" s="7"/>
      <c r="D54" s="8">
        <v>64</v>
      </c>
      <c r="E54" s="6">
        <f t="shared" si="0"/>
        <v>0</v>
      </c>
    </row>
    <row r="55" spans="1:5" x14ac:dyDescent="0.25">
      <c r="A55" s="2" t="s">
        <v>49</v>
      </c>
      <c r="B55" s="7">
        <f>170.6+28.8</f>
        <v>199.4</v>
      </c>
      <c r="C55" s="7"/>
      <c r="D55" s="8">
        <v>64</v>
      </c>
      <c r="E55" s="6">
        <f t="shared" si="0"/>
        <v>12761.6</v>
      </c>
    </row>
    <row r="56" spans="1:5" x14ac:dyDescent="0.25">
      <c r="A56" s="2" t="s">
        <v>50</v>
      </c>
      <c r="B56" s="7">
        <v>28.8</v>
      </c>
      <c r="C56" s="7"/>
      <c r="D56" s="8">
        <v>120</v>
      </c>
      <c r="E56" s="6">
        <f t="shared" si="0"/>
        <v>3456</v>
      </c>
    </row>
    <row r="57" spans="1:5" hidden="1" x14ac:dyDescent="0.25">
      <c r="A57" s="2" t="s">
        <v>51</v>
      </c>
      <c r="B57" s="5"/>
      <c r="C57" s="5"/>
      <c r="D57" s="6">
        <v>60</v>
      </c>
      <c r="E57" s="6">
        <f t="shared" si="0"/>
        <v>0</v>
      </c>
    </row>
    <row r="58" spans="1:5" x14ac:dyDescent="0.25">
      <c r="A58" s="2" t="s">
        <v>52</v>
      </c>
      <c r="B58" s="7">
        <v>2.6</v>
      </c>
      <c r="C58" s="7"/>
      <c r="D58" s="8">
        <v>130</v>
      </c>
      <c r="E58" s="6">
        <f t="shared" si="0"/>
        <v>338</v>
      </c>
    </row>
    <row r="59" spans="1:5" hidden="1" x14ac:dyDescent="0.25">
      <c r="A59" s="2" t="s">
        <v>53</v>
      </c>
      <c r="B59" s="7"/>
      <c r="C59" s="7"/>
      <c r="D59" s="8">
        <v>74</v>
      </c>
      <c r="E59" s="6">
        <f t="shared" si="0"/>
        <v>0</v>
      </c>
    </row>
    <row r="60" spans="1:5" x14ac:dyDescent="0.25">
      <c r="A60" s="2" t="s">
        <v>54</v>
      </c>
      <c r="B60" s="5">
        <f>23+3.2</f>
        <v>26.2</v>
      </c>
      <c r="C60" s="5"/>
      <c r="D60" s="6">
        <v>180</v>
      </c>
      <c r="E60" s="6">
        <f t="shared" si="0"/>
        <v>4716</v>
      </c>
    </row>
    <row r="61" spans="1:5" hidden="1" x14ac:dyDescent="0.25">
      <c r="A61" s="2" t="s">
        <v>55</v>
      </c>
      <c r="B61" s="5"/>
      <c r="C61" s="5"/>
      <c r="D61" s="6"/>
      <c r="E61" s="6">
        <f t="shared" si="0"/>
        <v>0</v>
      </c>
    </row>
    <row r="62" spans="1:5" x14ac:dyDescent="0.25">
      <c r="A62" s="2" t="s">
        <v>319</v>
      </c>
      <c r="B62" s="7">
        <f>70+169.8</f>
        <v>239.8</v>
      </c>
      <c r="C62" s="7"/>
      <c r="D62" s="8">
        <v>76</v>
      </c>
      <c r="E62" s="6">
        <f t="shared" si="0"/>
        <v>18224.8</v>
      </c>
    </row>
    <row r="63" spans="1:5" x14ac:dyDescent="0.25">
      <c r="A63" s="2" t="s">
        <v>56</v>
      </c>
      <c r="B63" s="7">
        <v>7.75</v>
      </c>
      <c r="C63" s="7"/>
      <c r="D63" s="8">
        <v>98</v>
      </c>
      <c r="E63" s="6">
        <f t="shared" si="0"/>
        <v>759.5</v>
      </c>
    </row>
    <row r="64" spans="1:5" x14ac:dyDescent="0.25">
      <c r="A64" s="2" t="s">
        <v>57</v>
      </c>
      <c r="B64" s="7">
        <f>55.7+14</f>
        <v>69.7</v>
      </c>
      <c r="C64" s="7"/>
      <c r="D64" s="8">
        <v>80</v>
      </c>
      <c r="E64" s="6">
        <f t="shared" si="0"/>
        <v>5576</v>
      </c>
    </row>
    <row r="65" spans="1:5" x14ac:dyDescent="0.25">
      <c r="A65" s="2" t="s">
        <v>58</v>
      </c>
      <c r="B65" s="7">
        <v>47.6</v>
      </c>
      <c r="C65" s="7"/>
      <c r="D65" s="8">
        <v>100</v>
      </c>
      <c r="E65" s="6">
        <f t="shared" si="0"/>
        <v>4760</v>
      </c>
    </row>
    <row r="66" spans="1:5" hidden="1" x14ac:dyDescent="0.25">
      <c r="A66" s="2" t="s">
        <v>59</v>
      </c>
      <c r="B66" s="7"/>
      <c r="C66" s="7"/>
      <c r="D66" s="8">
        <v>140</v>
      </c>
      <c r="E66" s="6">
        <f t="shared" si="0"/>
        <v>0</v>
      </c>
    </row>
    <row r="67" spans="1:5" hidden="1" x14ac:dyDescent="0.25">
      <c r="A67" s="2" t="s">
        <v>60</v>
      </c>
      <c r="B67" s="7"/>
      <c r="C67" s="7"/>
      <c r="D67" s="8"/>
      <c r="E67" s="6">
        <f t="shared" si="0"/>
        <v>0</v>
      </c>
    </row>
    <row r="68" spans="1:5" hidden="1" x14ac:dyDescent="0.25">
      <c r="A68" s="2" t="s">
        <v>61</v>
      </c>
      <c r="B68" s="7"/>
      <c r="C68" s="7"/>
      <c r="D68" s="8">
        <v>150</v>
      </c>
      <c r="E68" s="6">
        <f t="shared" si="0"/>
        <v>0</v>
      </c>
    </row>
    <row r="69" spans="1:5" hidden="1" x14ac:dyDescent="0.25">
      <c r="A69" s="2" t="s">
        <v>305</v>
      </c>
      <c r="B69" s="7"/>
      <c r="C69" s="7"/>
      <c r="D69" s="8">
        <v>48</v>
      </c>
      <c r="E69" s="6">
        <f t="shared" si="0"/>
        <v>0</v>
      </c>
    </row>
    <row r="70" spans="1:5" x14ac:dyDescent="0.25">
      <c r="A70" s="2" t="s">
        <v>314</v>
      </c>
      <c r="B70" s="7">
        <f>61+25.6</f>
        <v>86.6</v>
      </c>
      <c r="C70" s="7"/>
      <c r="D70" s="8">
        <v>48</v>
      </c>
      <c r="E70" s="6">
        <f t="shared" si="0"/>
        <v>4156.7999999999993</v>
      </c>
    </row>
    <row r="71" spans="1:5" x14ac:dyDescent="0.25">
      <c r="A71" s="2" t="s">
        <v>62</v>
      </c>
      <c r="B71" s="5">
        <f>60.6+0.6</f>
        <v>61.2</v>
      </c>
      <c r="C71" s="5"/>
      <c r="D71" s="6">
        <v>60</v>
      </c>
      <c r="E71" s="6">
        <f t="shared" si="0"/>
        <v>3672</v>
      </c>
    </row>
    <row r="72" spans="1:5" x14ac:dyDescent="0.25">
      <c r="A72" s="2" t="s">
        <v>63</v>
      </c>
      <c r="B72" s="5">
        <v>103.4</v>
      </c>
      <c r="C72" s="5"/>
      <c r="D72" s="6">
        <v>60</v>
      </c>
      <c r="E72" s="6">
        <f t="shared" si="0"/>
        <v>6204</v>
      </c>
    </row>
    <row r="73" spans="1:5" hidden="1" x14ac:dyDescent="0.25">
      <c r="A73" s="2" t="s">
        <v>64</v>
      </c>
      <c r="B73" s="7"/>
      <c r="C73" s="7"/>
      <c r="D73" s="8">
        <v>76</v>
      </c>
      <c r="E73" s="6">
        <f t="shared" si="0"/>
        <v>0</v>
      </c>
    </row>
    <row r="74" spans="1:5" hidden="1" x14ac:dyDescent="0.25">
      <c r="A74" s="2" t="s">
        <v>65</v>
      </c>
      <c r="B74" s="7"/>
      <c r="C74" s="7"/>
      <c r="D74" s="8">
        <v>130</v>
      </c>
      <c r="E74" s="6">
        <f t="shared" si="0"/>
        <v>0</v>
      </c>
    </row>
    <row r="75" spans="1:5" x14ac:dyDescent="0.25">
      <c r="A75" s="2" t="s">
        <v>66</v>
      </c>
      <c r="B75" s="7">
        <f>245.2+41.2+8.2</f>
        <v>294.59999999999997</v>
      </c>
      <c r="C75" s="7"/>
      <c r="D75" s="8">
        <v>60</v>
      </c>
      <c r="E75" s="6">
        <f t="shared" si="0"/>
        <v>17675.999999999996</v>
      </c>
    </row>
    <row r="76" spans="1:5" s="1" customFormat="1" x14ac:dyDescent="0.25">
      <c r="A76" s="2" t="s">
        <v>323</v>
      </c>
      <c r="B76" s="7">
        <v>225.9</v>
      </c>
      <c r="C76" s="7">
        <v>6</v>
      </c>
      <c r="D76" s="8">
        <v>60</v>
      </c>
      <c r="E76" s="6">
        <f>+B76*D76</f>
        <v>13554</v>
      </c>
    </row>
    <row r="77" spans="1:5" hidden="1" x14ac:dyDescent="0.25">
      <c r="A77" s="2" t="s">
        <v>67</v>
      </c>
      <c r="B77" s="7"/>
      <c r="C77" s="7"/>
      <c r="D77" s="8">
        <v>54</v>
      </c>
      <c r="E77" s="6">
        <f t="shared" si="0"/>
        <v>0</v>
      </c>
    </row>
    <row r="78" spans="1:5" hidden="1" x14ac:dyDescent="0.25">
      <c r="A78" s="2" t="s">
        <v>68</v>
      </c>
      <c r="B78" s="7"/>
      <c r="C78" s="7"/>
      <c r="D78" s="8">
        <v>74</v>
      </c>
      <c r="E78" s="6">
        <f t="shared" si="0"/>
        <v>0</v>
      </c>
    </row>
    <row r="79" spans="1:5" hidden="1" x14ac:dyDescent="0.25">
      <c r="A79" s="2" t="s">
        <v>69</v>
      </c>
      <c r="B79" s="7"/>
      <c r="C79" s="7"/>
      <c r="D79" s="8">
        <v>60</v>
      </c>
      <c r="E79" s="6">
        <f t="shared" ref="E79:E143" si="1">+B79*D79</f>
        <v>0</v>
      </c>
    </row>
    <row r="80" spans="1:5" hidden="1" x14ac:dyDescent="0.25">
      <c r="A80" s="2" t="s">
        <v>70</v>
      </c>
      <c r="B80" s="7"/>
      <c r="C80" s="7"/>
      <c r="D80" s="8"/>
      <c r="E80" s="6">
        <f t="shared" si="1"/>
        <v>0</v>
      </c>
    </row>
    <row r="81" spans="1:5" hidden="1" x14ac:dyDescent="0.25">
      <c r="A81" s="2" t="s">
        <v>71</v>
      </c>
      <c r="B81" s="7"/>
      <c r="C81" s="7"/>
      <c r="D81" s="8">
        <v>10</v>
      </c>
      <c r="E81" s="6">
        <f t="shared" si="1"/>
        <v>0</v>
      </c>
    </row>
    <row r="82" spans="1:5" hidden="1" x14ac:dyDescent="0.25">
      <c r="A82" s="2" t="s">
        <v>72</v>
      </c>
      <c r="B82" s="7"/>
      <c r="C82" s="7"/>
      <c r="D82" s="8">
        <v>10</v>
      </c>
      <c r="E82" s="6">
        <f t="shared" si="1"/>
        <v>0</v>
      </c>
    </row>
    <row r="83" spans="1:5" x14ac:dyDescent="0.25">
      <c r="A83" s="2" t="s">
        <v>73</v>
      </c>
      <c r="B83" s="7">
        <f>624.6+234.4</f>
        <v>859</v>
      </c>
      <c r="C83" s="7"/>
      <c r="D83" s="8">
        <v>32</v>
      </c>
      <c r="E83" s="6">
        <f t="shared" si="1"/>
        <v>27488</v>
      </c>
    </row>
    <row r="84" spans="1:5" x14ac:dyDescent="0.25">
      <c r="A84" s="2" t="s">
        <v>74</v>
      </c>
      <c r="B84" s="7">
        <v>76</v>
      </c>
      <c r="C84" s="7"/>
      <c r="D84" s="8">
        <v>32</v>
      </c>
      <c r="E84" s="6">
        <f t="shared" si="1"/>
        <v>2432</v>
      </c>
    </row>
    <row r="85" spans="1:5" x14ac:dyDescent="0.25">
      <c r="A85" s="2" t="s">
        <v>75</v>
      </c>
      <c r="B85" s="7">
        <v>360</v>
      </c>
      <c r="C85" s="7"/>
      <c r="D85" s="8">
        <v>46</v>
      </c>
      <c r="E85" s="6">
        <f t="shared" si="1"/>
        <v>16560</v>
      </c>
    </row>
    <row r="86" spans="1:5" hidden="1" x14ac:dyDescent="0.25">
      <c r="A86" s="2" t="s">
        <v>76</v>
      </c>
      <c r="B86" s="7"/>
      <c r="C86" s="7"/>
      <c r="D86" s="8">
        <v>22</v>
      </c>
      <c r="E86" s="6">
        <f t="shared" si="1"/>
        <v>0</v>
      </c>
    </row>
    <row r="87" spans="1:5" hidden="1" x14ac:dyDescent="0.25">
      <c r="A87" s="9" t="s">
        <v>77</v>
      </c>
      <c r="B87" s="10"/>
      <c r="C87" s="10"/>
      <c r="D87" s="11">
        <v>48</v>
      </c>
      <c r="E87" s="6">
        <f t="shared" si="1"/>
        <v>0</v>
      </c>
    </row>
    <row r="88" spans="1:5" x14ac:dyDescent="0.25">
      <c r="A88" s="9" t="s">
        <v>78</v>
      </c>
      <c r="B88" s="10">
        <f>31+11.4+8.4</f>
        <v>50.8</v>
      </c>
      <c r="C88" s="10"/>
      <c r="D88" s="11">
        <v>130</v>
      </c>
      <c r="E88" s="6">
        <f t="shared" si="1"/>
        <v>6604</v>
      </c>
    </row>
    <row r="89" spans="1:5" x14ac:dyDescent="0.25">
      <c r="A89" s="2" t="s">
        <v>79</v>
      </c>
      <c r="B89" s="7"/>
      <c r="C89" s="7">
        <f>74+24</f>
        <v>98</v>
      </c>
      <c r="D89" s="8">
        <v>20</v>
      </c>
      <c r="E89" s="6">
        <f>+C89*D89</f>
        <v>1960</v>
      </c>
    </row>
    <row r="90" spans="1:5" ht="16.5" customHeight="1" x14ac:dyDescent="0.25">
      <c r="A90" s="2" t="s">
        <v>80</v>
      </c>
      <c r="B90" s="7"/>
      <c r="C90" s="7">
        <v>193</v>
      </c>
      <c r="D90" s="8">
        <v>26</v>
      </c>
      <c r="E90" s="6">
        <f>+C90*D90</f>
        <v>5018</v>
      </c>
    </row>
    <row r="91" spans="1:5" x14ac:dyDescent="0.25">
      <c r="A91" s="2" t="s">
        <v>81</v>
      </c>
      <c r="B91" s="7">
        <f>777.4+506.8</f>
        <v>1284.2</v>
      </c>
      <c r="C91" s="7"/>
      <c r="D91" s="8">
        <v>128</v>
      </c>
      <c r="E91" s="6">
        <f t="shared" si="1"/>
        <v>164377.60000000001</v>
      </c>
    </row>
    <row r="92" spans="1:5" x14ac:dyDescent="0.25">
      <c r="A92" s="2" t="s">
        <v>82</v>
      </c>
      <c r="B92" s="5">
        <f>84+101.4</f>
        <v>185.4</v>
      </c>
      <c r="C92" s="5"/>
      <c r="D92" s="6">
        <v>130</v>
      </c>
      <c r="E92" s="6">
        <f t="shared" si="1"/>
        <v>24102</v>
      </c>
    </row>
    <row r="93" spans="1:5" hidden="1" x14ac:dyDescent="0.25">
      <c r="A93" s="2" t="s">
        <v>83</v>
      </c>
      <c r="B93" s="5"/>
      <c r="C93" s="5"/>
      <c r="D93" s="6">
        <v>46</v>
      </c>
      <c r="E93" s="6">
        <f t="shared" si="1"/>
        <v>0</v>
      </c>
    </row>
    <row r="94" spans="1:5" hidden="1" x14ac:dyDescent="0.25">
      <c r="A94" s="2" t="s">
        <v>84</v>
      </c>
      <c r="B94" s="7"/>
      <c r="C94" s="7"/>
      <c r="D94" s="8">
        <v>66</v>
      </c>
      <c r="E94" s="6">
        <f t="shared" si="1"/>
        <v>0</v>
      </c>
    </row>
    <row r="95" spans="1:5" x14ac:dyDescent="0.25">
      <c r="A95" s="2" t="s">
        <v>85</v>
      </c>
      <c r="B95" s="7">
        <v>296.37</v>
      </c>
      <c r="C95" s="7">
        <v>15</v>
      </c>
      <c r="D95" s="8">
        <v>66</v>
      </c>
      <c r="E95" s="6">
        <f t="shared" si="1"/>
        <v>19560.420000000002</v>
      </c>
    </row>
    <row r="96" spans="1:5" hidden="1" x14ac:dyDescent="0.25">
      <c r="A96" s="2" t="s">
        <v>86</v>
      </c>
      <c r="B96" s="7"/>
      <c r="C96" s="7"/>
      <c r="D96" s="8"/>
      <c r="E96" s="6">
        <f t="shared" si="1"/>
        <v>0</v>
      </c>
    </row>
    <row r="97" spans="1:5" x14ac:dyDescent="0.25">
      <c r="A97" s="2" t="s">
        <v>87</v>
      </c>
      <c r="B97" s="7">
        <f>126.8+18.4</f>
        <v>145.19999999999999</v>
      </c>
      <c r="C97" s="7"/>
      <c r="D97" s="8">
        <v>150</v>
      </c>
      <c r="E97" s="6">
        <f t="shared" si="1"/>
        <v>21780</v>
      </c>
    </row>
    <row r="98" spans="1:5" x14ac:dyDescent="0.25">
      <c r="A98" s="2" t="s">
        <v>88</v>
      </c>
      <c r="B98" s="7">
        <f>95.8+1+20</f>
        <v>116.8</v>
      </c>
      <c r="C98" s="7"/>
      <c r="D98" s="8">
        <v>80</v>
      </c>
      <c r="E98" s="6">
        <f t="shared" si="1"/>
        <v>9344</v>
      </c>
    </row>
    <row r="99" spans="1:5" hidden="1" x14ac:dyDescent="0.25">
      <c r="A99" s="2" t="s">
        <v>89</v>
      </c>
      <c r="B99" s="7"/>
      <c r="C99" s="7"/>
      <c r="D99" s="8">
        <v>60</v>
      </c>
      <c r="E99" s="6">
        <f t="shared" si="1"/>
        <v>0</v>
      </c>
    </row>
    <row r="100" spans="1:5" hidden="1" x14ac:dyDescent="0.25">
      <c r="A100" s="2" t="s">
        <v>90</v>
      </c>
      <c r="B100" s="7"/>
      <c r="C100" s="7"/>
      <c r="D100" s="8"/>
      <c r="E100" s="6">
        <f t="shared" si="1"/>
        <v>0</v>
      </c>
    </row>
    <row r="101" spans="1:5" hidden="1" x14ac:dyDescent="0.25">
      <c r="A101" s="2" t="s">
        <v>91</v>
      </c>
      <c r="B101" s="5"/>
      <c r="C101" s="5"/>
      <c r="D101" s="6">
        <v>140</v>
      </c>
      <c r="E101" s="6">
        <f t="shared" si="1"/>
        <v>0</v>
      </c>
    </row>
    <row r="102" spans="1:5" x14ac:dyDescent="0.25">
      <c r="A102" s="2" t="s">
        <v>92</v>
      </c>
      <c r="B102" s="7">
        <f>29+0.5</f>
        <v>29.5</v>
      </c>
      <c r="C102" s="7"/>
      <c r="D102" s="8">
        <v>54</v>
      </c>
      <c r="E102" s="6">
        <f t="shared" si="1"/>
        <v>1593</v>
      </c>
    </row>
    <row r="103" spans="1:5" hidden="1" x14ac:dyDescent="0.25">
      <c r="A103" s="2" t="s">
        <v>93</v>
      </c>
      <c r="B103" s="7"/>
      <c r="C103" s="7"/>
      <c r="D103" s="8">
        <v>24</v>
      </c>
      <c r="E103" s="6">
        <f t="shared" si="1"/>
        <v>0</v>
      </c>
    </row>
    <row r="104" spans="1:5" x14ac:dyDescent="0.25">
      <c r="A104" s="2" t="s">
        <v>94</v>
      </c>
      <c r="B104" s="7"/>
      <c r="C104" s="7">
        <v>5</v>
      </c>
      <c r="D104" s="8">
        <v>13</v>
      </c>
      <c r="E104" s="6">
        <f>+C104*D104</f>
        <v>65</v>
      </c>
    </row>
    <row r="105" spans="1:5" x14ac:dyDescent="0.25">
      <c r="A105" s="2" t="s">
        <v>95</v>
      </c>
      <c r="B105" s="5">
        <v>7.2</v>
      </c>
      <c r="C105" s="5"/>
      <c r="D105" s="6">
        <v>10</v>
      </c>
      <c r="E105" s="6">
        <f t="shared" si="1"/>
        <v>72</v>
      </c>
    </row>
    <row r="106" spans="1:5" x14ac:dyDescent="0.25">
      <c r="A106" s="2" t="s">
        <v>96</v>
      </c>
      <c r="B106" s="7"/>
      <c r="C106" s="7">
        <f>20+22</f>
        <v>42</v>
      </c>
      <c r="D106" s="8">
        <v>18</v>
      </c>
      <c r="E106" s="6">
        <f>+C106*D106</f>
        <v>756</v>
      </c>
    </row>
    <row r="107" spans="1:5" x14ac:dyDescent="0.25">
      <c r="A107" s="2" t="s">
        <v>97</v>
      </c>
      <c r="B107" s="7">
        <v>34.200000000000003</v>
      </c>
      <c r="C107" s="7"/>
      <c r="D107" s="8">
        <v>26</v>
      </c>
      <c r="E107" s="6">
        <f t="shared" si="1"/>
        <v>889.2</v>
      </c>
    </row>
    <row r="108" spans="1:5" x14ac:dyDescent="0.25">
      <c r="A108" s="2" t="s">
        <v>98</v>
      </c>
      <c r="B108" s="7">
        <f>337+169</f>
        <v>506</v>
      </c>
      <c r="C108" s="7"/>
      <c r="D108" s="8">
        <v>28</v>
      </c>
      <c r="E108" s="6">
        <f t="shared" si="1"/>
        <v>14168</v>
      </c>
    </row>
    <row r="109" spans="1:5" x14ac:dyDescent="0.25">
      <c r="A109" s="2" t="s">
        <v>99</v>
      </c>
      <c r="B109" s="7">
        <f>521.1+621</f>
        <v>1142.0999999999999</v>
      </c>
      <c r="C109" s="7"/>
      <c r="D109" s="8">
        <v>22</v>
      </c>
      <c r="E109" s="6">
        <f t="shared" si="1"/>
        <v>25126.199999999997</v>
      </c>
    </row>
    <row r="110" spans="1:5" hidden="1" x14ac:dyDescent="0.25">
      <c r="A110" s="2" t="s">
        <v>100</v>
      </c>
      <c r="B110" s="5"/>
      <c r="C110" s="5"/>
      <c r="D110" s="6">
        <v>124</v>
      </c>
      <c r="E110" s="6">
        <f t="shared" si="1"/>
        <v>0</v>
      </c>
    </row>
    <row r="111" spans="1:5" hidden="1" x14ac:dyDescent="0.25">
      <c r="A111" s="2" t="s">
        <v>101</v>
      </c>
      <c r="B111" s="5"/>
      <c r="C111" s="5"/>
      <c r="D111" s="6">
        <v>72</v>
      </c>
      <c r="E111" s="6">
        <f t="shared" si="1"/>
        <v>0</v>
      </c>
    </row>
    <row r="112" spans="1:5" x14ac:dyDescent="0.25">
      <c r="A112" s="2" t="s">
        <v>102</v>
      </c>
      <c r="B112" s="7">
        <v>159</v>
      </c>
      <c r="C112" s="7"/>
      <c r="D112" s="8">
        <v>34</v>
      </c>
      <c r="E112" s="6">
        <f t="shared" si="1"/>
        <v>5406</v>
      </c>
    </row>
    <row r="113" spans="1:5" x14ac:dyDescent="0.25">
      <c r="A113" s="2" t="s">
        <v>103</v>
      </c>
      <c r="B113" s="7">
        <v>82.6</v>
      </c>
      <c r="C113" s="7"/>
      <c r="D113" s="8">
        <v>110</v>
      </c>
      <c r="E113" s="6">
        <f t="shared" si="1"/>
        <v>9086</v>
      </c>
    </row>
    <row r="114" spans="1:5" hidden="1" x14ac:dyDescent="0.25">
      <c r="A114" s="2" t="s">
        <v>104</v>
      </c>
      <c r="B114" s="7"/>
      <c r="C114" s="7"/>
      <c r="D114" s="8">
        <v>130</v>
      </c>
      <c r="E114" s="6">
        <f t="shared" si="1"/>
        <v>0</v>
      </c>
    </row>
    <row r="115" spans="1:5" x14ac:dyDescent="0.25">
      <c r="A115" s="2" t="s">
        <v>105</v>
      </c>
      <c r="B115" s="7">
        <f>195.4+242.6+372.2+104.6+43+9.2+20.4</f>
        <v>987.40000000000009</v>
      </c>
      <c r="C115" s="7"/>
      <c r="D115" s="8">
        <v>56</v>
      </c>
      <c r="E115" s="6">
        <f t="shared" si="1"/>
        <v>55294.400000000009</v>
      </c>
    </row>
    <row r="116" spans="1:5" x14ac:dyDescent="0.25">
      <c r="A116" s="2" t="s">
        <v>106</v>
      </c>
      <c r="B116" s="7">
        <f>124.68+15.6</f>
        <v>140.28</v>
      </c>
      <c r="C116" s="7">
        <v>7</v>
      </c>
      <c r="D116" s="8">
        <v>125</v>
      </c>
      <c r="E116" s="6">
        <f t="shared" si="1"/>
        <v>17535</v>
      </c>
    </row>
    <row r="117" spans="1:5" hidden="1" x14ac:dyDescent="0.25">
      <c r="A117" s="2" t="s">
        <v>107</v>
      </c>
      <c r="B117" s="7"/>
      <c r="C117" s="7"/>
      <c r="D117" s="8">
        <v>128</v>
      </c>
      <c r="E117" s="6">
        <f t="shared" si="1"/>
        <v>0</v>
      </c>
    </row>
    <row r="118" spans="1:5" hidden="1" x14ac:dyDescent="0.25">
      <c r="A118" s="2" t="s">
        <v>108</v>
      </c>
      <c r="B118" s="7"/>
      <c r="C118" s="7"/>
      <c r="D118" s="8"/>
      <c r="E118" s="6">
        <f t="shared" si="1"/>
        <v>0</v>
      </c>
    </row>
    <row r="119" spans="1:5" s="1" customFormat="1" x14ac:dyDescent="0.25">
      <c r="A119" s="2" t="s">
        <v>312</v>
      </c>
      <c r="B119" s="7">
        <v>54.6</v>
      </c>
      <c r="C119" s="7"/>
      <c r="D119" s="8">
        <v>90</v>
      </c>
      <c r="E119" s="6">
        <f t="shared" si="1"/>
        <v>4914</v>
      </c>
    </row>
    <row r="120" spans="1:5" hidden="1" x14ac:dyDescent="0.25">
      <c r="A120" s="2" t="s">
        <v>109</v>
      </c>
      <c r="B120" s="7"/>
      <c r="C120" s="7"/>
      <c r="D120" s="8">
        <v>80</v>
      </c>
      <c r="E120" s="6">
        <f t="shared" si="1"/>
        <v>0</v>
      </c>
    </row>
    <row r="121" spans="1:5" x14ac:dyDescent="0.25">
      <c r="A121" s="2" t="s">
        <v>110</v>
      </c>
      <c r="B121" s="7">
        <f>53.8+632+93.8+38.8+20.4</f>
        <v>838.79999999999984</v>
      </c>
      <c r="C121" s="7"/>
      <c r="D121" s="8">
        <v>54</v>
      </c>
      <c r="E121" s="6">
        <f t="shared" si="1"/>
        <v>45295.19999999999</v>
      </c>
    </row>
    <row r="122" spans="1:5" hidden="1" x14ac:dyDescent="0.25">
      <c r="A122" s="2" t="s">
        <v>111</v>
      </c>
      <c r="B122" s="7"/>
      <c r="C122" s="7"/>
      <c r="D122" s="8"/>
      <c r="E122" s="6">
        <f t="shared" si="1"/>
        <v>0</v>
      </c>
    </row>
    <row r="123" spans="1:5" hidden="1" x14ac:dyDescent="0.25">
      <c r="A123" s="2" t="s">
        <v>112</v>
      </c>
      <c r="B123" s="7"/>
      <c r="C123" s="7"/>
      <c r="D123" s="8">
        <v>46</v>
      </c>
      <c r="E123" s="6">
        <f t="shared" si="1"/>
        <v>0</v>
      </c>
    </row>
    <row r="124" spans="1:5" hidden="1" x14ac:dyDescent="0.25">
      <c r="A124" s="2" t="s">
        <v>113</v>
      </c>
      <c r="B124" s="5"/>
      <c r="C124" s="5"/>
      <c r="D124" s="6">
        <v>70</v>
      </c>
      <c r="E124" s="6">
        <f t="shared" si="1"/>
        <v>0</v>
      </c>
    </row>
    <row r="125" spans="1:5" hidden="1" x14ac:dyDescent="0.25">
      <c r="A125" s="9" t="s">
        <v>114</v>
      </c>
      <c r="B125" s="10"/>
      <c r="C125" s="10"/>
      <c r="D125" s="11">
        <v>54</v>
      </c>
      <c r="E125" s="6">
        <f t="shared" si="1"/>
        <v>0</v>
      </c>
    </row>
    <row r="126" spans="1:5" hidden="1" x14ac:dyDescent="0.25">
      <c r="A126" s="2" t="s">
        <v>115</v>
      </c>
      <c r="B126" s="7"/>
      <c r="C126" s="7"/>
      <c r="D126" s="8">
        <v>58</v>
      </c>
      <c r="E126" s="6">
        <f t="shared" si="1"/>
        <v>0</v>
      </c>
    </row>
    <row r="127" spans="1:5" x14ac:dyDescent="0.25">
      <c r="A127" s="2" t="s">
        <v>116</v>
      </c>
      <c r="B127" s="5">
        <f>13.4+8+21.8</f>
        <v>43.2</v>
      </c>
      <c r="C127" s="5"/>
      <c r="D127" s="6">
        <v>78</v>
      </c>
      <c r="E127" s="6">
        <f t="shared" si="1"/>
        <v>3369.6000000000004</v>
      </c>
    </row>
    <row r="128" spans="1:5" x14ac:dyDescent="0.25">
      <c r="A128" s="2" t="s">
        <v>117</v>
      </c>
      <c r="B128" s="7">
        <v>23.8</v>
      </c>
      <c r="C128" s="7"/>
      <c r="D128" s="8">
        <v>165</v>
      </c>
      <c r="E128" s="6">
        <f t="shared" si="1"/>
        <v>3927</v>
      </c>
    </row>
    <row r="129" spans="1:5" x14ac:dyDescent="0.25">
      <c r="A129" s="2" t="s">
        <v>118</v>
      </c>
      <c r="B129" s="7">
        <f>4.54*C129</f>
        <v>190.68</v>
      </c>
      <c r="C129" s="7">
        <v>42</v>
      </c>
      <c r="D129" s="8">
        <v>60</v>
      </c>
      <c r="E129" s="6">
        <f t="shared" si="1"/>
        <v>11440.800000000001</v>
      </c>
    </row>
    <row r="130" spans="1:5" hidden="1" x14ac:dyDescent="0.25">
      <c r="A130" s="2" t="s">
        <v>119</v>
      </c>
      <c r="B130" s="7"/>
      <c r="C130" s="7"/>
      <c r="D130" s="8">
        <v>60</v>
      </c>
      <c r="E130" s="6">
        <f t="shared" si="1"/>
        <v>0</v>
      </c>
    </row>
    <row r="131" spans="1:5" x14ac:dyDescent="0.25">
      <c r="A131" s="2" t="s">
        <v>120</v>
      </c>
      <c r="B131" s="5">
        <v>144.80000000000001</v>
      </c>
      <c r="C131" s="5"/>
      <c r="D131" s="6">
        <v>130</v>
      </c>
      <c r="E131" s="6">
        <f t="shared" si="1"/>
        <v>18824</v>
      </c>
    </row>
    <row r="132" spans="1:5" x14ac:dyDescent="0.25">
      <c r="A132" s="2" t="s">
        <v>121</v>
      </c>
      <c r="B132" s="7">
        <v>140.19999999999999</v>
      </c>
      <c r="C132" s="7"/>
      <c r="D132" s="8">
        <v>30</v>
      </c>
      <c r="E132" s="6">
        <f t="shared" si="1"/>
        <v>4206</v>
      </c>
    </row>
    <row r="133" spans="1:5" hidden="1" x14ac:dyDescent="0.25">
      <c r="A133" s="2" t="s">
        <v>122</v>
      </c>
      <c r="B133" s="7"/>
      <c r="C133" s="7"/>
      <c r="D133" s="8">
        <v>32</v>
      </c>
      <c r="E133" s="6">
        <f t="shared" si="1"/>
        <v>0</v>
      </c>
    </row>
    <row r="134" spans="1:5" x14ac:dyDescent="0.25">
      <c r="A134" s="2" t="s">
        <v>123</v>
      </c>
      <c r="B134" s="7">
        <v>33.6</v>
      </c>
      <c r="C134" s="7"/>
      <c r="D134" s="8">
        <v>66</v>
      </c>
      <c r="E134" s="6">
        <f t="shared" si="1"/>
        <v>2217.6</v>
      </c>
    </row>
    <row r="135" spans="1:5" hidden="1" x14ac:dyDescent="0.25">
      <c r="A135" s="2" t="s">
        <v>124</v>
      </c>
      <c r="B135" s="5"/>
      <c r="C135" s="5"/>
      <c r="D135" s="6">
        <v>98</v>
      </c>
      <c r="E135" s="6">
        <f t="shared" si="1"/>
        <v>0</v>
      </c>
    </row>
    <row r="136" spans="1:5" hidden="1" x14ac:dyDescent="0.25">
      <c r="A136" s="2" t="s">
        <v>125</v>
      </c>
      <c r="B136" s="5"/>
      <c r="C136" s="5"/>
      <c r="D136" s="6">
        <v>26</v>
      </c>
      <c r="E136" s="6">
        <f t="shared" si="1"/>
        <v>0</v>
      </c>
    </row>
    <row r="137" spans="1:5" x14ac:dyDescent="0.25">
      <c r="A137" s="2" t="s">
        <v>126</v>
      </c>
      <c r="B137" s="5">
        <v>31.6</v>
      </c>
      <c r="C137" s="5"/>
      <c r="D137" s="6">
        <v>3.5</v>
      </c>
      <c r="E137" s="6">
        <f t="shared" si="1"/>
        <v>110.60000000000001</v>
      </c>
    </row>
    <row r="138" spans="1:5" hidden="1" x14ac:dyDescent="0.25">
      <c r="A138" s="2" t="s">
        <v>127</v>
      </c>
      <c r="B138" s="7"/>
      <c r="C138" s="7"/>
      <c r="D138" s="8">
        <v>12</v>
      </c>
      <c r="E138" s="6">
        <f t="shared" si="1"/>
        <v>0</v>
      </c>
    </row>
    <row r="139" spans="1:5" hidden="1" x14ac:dyDescent="0.25">
      <c r="A139" s="2" t="s">
        <v>128</v>
      </c>
      <c r="B139" s="7"/>
      <c r="C139" s="7"/>
      <c r="D139" s="8"/>
      <c r="E139" s="6">
        <f t="shared" si="1"/>
        <v>0</v>
      </c>
    </row>
    <row r="140" spans="1:5" hidden="1" x14ac:dyDescent="0.25">
      <c r="A140" s="2" t="s">
        <v>129</v>
      </c>
      <c r="B140" s="7"/>
      <c r="C140" s="7"/>
      <c r="D140" s="8">
        <v>30</v>
      </c>
      <c r="E140" s="6">
        <f t="shared" si="1"/>
        <v>0</v>
      </c>
    </row>
    <row r="141" spans="1:5" x14ac:dyDescent="0.25">
      <c r="A141" s="2" t="s">
        <v>130</v>
      </c>
      <c r="B141" s="7">
        <f>34+3+5.6</f>
        <v>42.6</v>
      </c>
      <c r="C141" s="7"/>
      <c r="D141" s="8">
        <v>20</v>
      </c>
      <c r="E141" s="6">
        <f t="shared" si="1"/>
        <v>852</v>
      </c>
    </row>
    <row r="142" spans="1:5" hidden="1" x14ac:dyDescent="0.25">
      <c r="A142" s="2" t="s">
        <v>131</v>
      </c>
      <c r="B142" s="7"/>
      <c r="C142" s="7"/>
      <c r="D142" s="8"/>
      <c r="E142" s="6">
        <f t="shared" si="1"/>
        <v>0</v>
      </c>
    </row>
    <row r="143" spans="1:5" hidden="1" x14ac:dyDescent="0.25">
      <c r="A143" s="2" t="s">
        <v>132</v>
      </c>
      <c r="B143" s="7"/>
      <c r="C143" s="7"/>
      <c r="D143" s="8">
        <v>6</v>
      </c>
      <c r="E143" s="6">
        <f t="shared" si="1"/>
        <v>0</v>
      </c>
    </row>
    <row r="144" spans="1:5" hidden="1" x14ac:dyDescent="0.25">
      <c r="A144" s="2" t="s">
        <v>133</v>
      </c>
      <c r="B144" s="7"/>
      <c r="C144" s="7"/>
      <c r="D144" s="8">
        <v>10</v>
      </c>
      <c r="E144" s="6">
        <f t="shared" ref="E144:E202" si="2">+B144*D144</f>
        <v>0</v>
      </c>
    </row>
    <row r="145" spans="1:5" x14ac:dyDescent="0.25">
      <c r="A145" s="2" t="s">
        <v>134</v>
      </c>
      <c r="B145" s="7">
        <v>321.8</v>
      </c>
      <c r="C145" s="7"/>
      <c r="D145" s="8">
        <v>46</v>
      </c>
      <c r="E145" s="6">
        <f t="shared" si="2"/>
        <v>14802.800000000001</v>
      </c>
    </row>
    <row r="146" spans="1:5" hidden="1" x14ac:dyDescent="0.25">
      <c r="A146" s="2" t="s">
        <v>135</v>
      </c>
      <c r="B146" s="7"/>
      <c r="C146" s="7"/>
      <c r="D146" s="8">
        <v>86</v>
      </c>
      <c r="E146" s="6">
        <f t="shared" si="2"/>
        <v>0</v>
      </c>
    </row>
    <row r="147" spans="1:5" x14ac:dyDescent="0.25">
      <c r="A147" s="2" t="s">
        <v>136</v>
      </c>
      <c r="B147" s="7">
        <f>139+25.2</f>
        <v>164.2</v>
      </c>
      <c r="C147" s="7"/>
      <c r="D147" s="8">
        <v>64</v>
      </c>
      <c r="E147" s="6">
        <f t="shared" si="2"/>
        <v>10508.8</v>
      </c>
    </row>
    <row r="148" spans="1:5" hidden="1" x14ac:dyDescent="0.25">
      <c r="A148" s="2" t="s">
        <v>137</v>
      </c>
      <c r="B148" s="7"/>
      <c r="C148" s="7"/>
      <c r="D148" s="8">
        <v>38</v>
      </c>
      <c r="E148" s="6">
        <f t="shared" si="2"/>
        <v>0</v>
      </c>
    </row>
    <row r="149" spans="1:5" hidden="1" x14ac:dyDescent="0.25">
      <c r="A149" s="2" t="s">
        <v>138</v>
      </c>
      <c r="B149" s="7"/>
      <c r="C149" s="7"/>
      <c r="D149" s="8">
        <v>52</v>
      </c>
      <c r="E149" s="6">
        <f t="shared" si="2"/>
        <v>0</v>
      </c>
    </row>
    <row r="150" spans="1:5" hidden="1" x14ac:dyDescent="0.25">
      <c r="A150" s="2" t="s">
        <v>139</v>
      </c>
      <c r="B150" s="7"/>
      <c r="C150" s="7"/>
      <c r="D150" s="8">
        <v>48</v>
      </c>
      <c r="E150" s="6">
        <f t="shared" si="2"/>
        <v>0</v>
      </c>
    </row>
    <row r="151" spans="1:5" x14ac:dyDescent="0.25">
      <c r="A151" s="2" t="s">
        <v>140</v>
      </c>
      <c r="B151" s="7">
        <f>72.6+6.4</f>
        <v>79</v>
      </c>
      <c r="C151" s="7"/>
      <c r="D151" s="8">
        <v>38</v>
      </c>
      <c r="E151" s="6">
        <f t="shared" si="2"/>
        <v>3002</v>
      </c>
    </row>
    <row r="152" spans="1:5" hidden="1" x14ac:dyDescent="0.25">
      <c r="A152" s="2" t="s">
        <v>141</v>
      </c>
      <c r="B152" s="7"/>
      <c r="C152" s="7"/>
      <c r="D152" s="8">
        <v>76</v>
      </c>
      <c r="E152" s="6">
        <f t="shared" si="2"/>
        <v>0</v>
      </c>
    </row>
    <row r="153" spans="1:5" hidden="1" x14ac:dyDescent="0.25">
      <c r="A153" s="2" t="s">
        <v>142</v>
      </c>
      <c r="B153" s="7"/>
      <c r="C153" s="7"/>
      <c r="D153" s="8">
        <v>62</v>
      </c>
      <c r="E153" s="6">
        <f t="shared" si="2"/>
        <v>0</v>
      </c>
    </row>
    <row r="154" spans="1:5" hidden="1" x14ac:dyDescent="0.25">
      <c r="A154" s="2" t="s">
        <v>143</v>
      </c>
      <c r="B154" s="5"/>
      <c r="C154" s="5"/>
      <c r="D154" s="6">
        <v>62</v>
      </c>
      <c r="E154" s="6">
        <f t="shared" si="2"/>
        <v>0</v>
      </c>
    </row>
    <row r="155" spans="1:5" x14ac:dyDescent="0.25">
      <c r="A155" s="9" t="s">
        <v>144</v>
      </c>
      <c r="B155" s="10">
        <f>28.2+5.8</f>
        <v>34</v>
      </c>
      <c r="C155" s="10"/>
      <c r="D155" s="11">
        <v>78</v>
      </c>
      <c r="E155" s="6">
        <f t="shared" si="2"/>
        <v>2652</v>
      </c>
    </row>
    <row r="156" spans="1:5" hidden="1" x14ac:dyDescent="0.25">
      <c r="A156" s="9" t="s">
        <v>145</v>
      </c>
      <c r="B156" s="12"/>
      <c r="C156" s="12"/>
      <c r="D156" s="13">
        <v>60</v>
      </c>
      <c r="E156" s="6">
        <f t="shared" si="2"/>
        <v>0</v>
      </c>
    </row>
    <row r="157" spans="1:5" x14ac:dyDescent="0.25">
      <c r="A157" s="9" t="s">
        <v>146</v>
      </c>
      <c r="B157" s="12">
        <v>21.41</v>
      </c>
      <c r="C157" s="12"/>
      <c r="D157" s="13">
        <v>80</v>
      </c>
      <c r="E157" s="6">
        <f t="shared" si="2"/>
        <v>1712.8</v>
      </c>
    </row>
    <row r="158" spans="1:5" x14ac:dyDescent="0.25">
      <c r="A158" s="2" t="s">
        <v>147</v>
      </c>
      <c r="B158" s="7">
        <v>16.2</v>
      </c>
      <c r="C158" s="7"/>
      <c r="D158" s="8">
        <v>74</v>
      </c>
      <c r="E158" s="6">
        <f t="shared" si="2"/>
        <v>1198.8</v>
      </c>
    </row>
    <row r="159" spans="1:5" x14ac:dyDescent="0.25">
      <c r="A159" s="2" t="s">
        <v>148</v>
      </c>
      <c r="B159" s="7">
        <v>3.6</v>
      </c>
      <c r="C159" s="7"/>
      <c r="D159" s="8">
        <v>82</v>
      </c>
      <c r="E159" s="6">
        <f t="shared" si="2"/>
        <v>295.2</v>
      </c>
    </row>
    <row r="160" spans="1:5" hidden="1" x14ac:dyDescent="0.25">
      <c r="A160" s="2" t="s">
        <v>149</v>
      </c>
      <c r="B160" s="5"/>
      <c r="C160" s="5"/>
      <c r="D160" s="6">
        <v>78</v>
      </c>
      <c r="E160" s="6">
        <f t="shared" si="2"/>
        <v>0</v>
      </c>
    </row>
    <row r="161" spans="1:5" hidden="1" x14ac:dyDescent="0.25">
      <c r="A161" s="2" t="s">
        <v>150</v>
      </c>
      <c r="B161" s="7"/>
      <c r="C161" s="7"/>
      <c r="D161" s="8">
        <v>64</v>
      </c>
      <c r="E161" s="6">
        <f t="shared" si="2"/>
        <v>0</v>
      </c>
    </row>
    <row r="162" spans="1:5" hidden="1" x14ac:dyDescent="0.25">
      <c r="A162" s="2" t="s">
        <v>151</v>
      </c>
      <c r="B162" s="7"/>
      <c r="C162" s="7"/>
      <c r="D162" s="8">
        <v>98</v>
      </c>
      <c r="E162" s="6">
        <f t="shared" si="2"/>
        <v>0</v>
      </c>
    </row>
    <row r="163" spans="1:5" x14ac:dyDescent="0.25">
      <c r="A163" s="2" t="s">
        <v>152</v>
      </c>
      <c r="B163" s="7">
        <f>121.4+988.8</f>
        <v>1110.2</v>
      </c>
      <c r="C163" s="7"/>
      <c r="D163" s="8">
        <v>46</v>
      </c>
      <c r="E163" s="6">
        <f t="shared" si="2"/>
        <v>51069.200000000004</v>
      </c>
    </row>
    <row r="164" spans="1:5" hidden="1" x14ac:dyDescent="0.25">
      <c r="A164" s="2" t="s">
        <v>153</v>
      </c>
      <c r="B164" s="7"/>
      <c r="C164" s="7"/>
      <c r="D164" s="8">
        <v>56</v>
      </c>
      <c r="E164" s="6">
        <f t="shared" si="2"/>
        <v>0</v>
      </c>
    </row>
    <row r="165" spans="1:5" hidden="1" x14ac:dyDescent="0.25">
      <c r="A165" s="2" t="s">
        <v>154</v>
      </c>
      <c r="B165" s="7"/>
      <c r="C165" s="7"/>
      <c r="D165" s="8">
        <v>58</v>
      </c>
      <c r="E165" s="6">
        <f t="shared" si="2"/>
        <v>0</v>
      </c>
    </row>
    <row r="166" spans="1:5" x14ac:dyDescent="0.25">
      <c r="A166" s="2" t="s">
        <v>155</v>
      </c>
      <c r="B166" s="5">
        <f>13+1.6</f>
        <v>14.6</v>
      </c>
      <c r="C166" s="5"/>
      <c r="D166" s="6">
        <v>86</v>
      </c>
      <c r="E166" s="6">
        <f t="shared" si="2"/>
        <v>1255.5999999999999</v>
      </c>
    </row>
    <row r="167" spans="1:5" hidden="1" x14ac:dyDescent="0.25">
      <c r="A167" s="2" t="s">
        <v>156</v>
      </c>
      <c r="B167" s="5"/>
      <c r="C167" s="5"/>
      <c r="D167" s="6"/>
      <c r="E167" s="6">
        <f t="shared" si="2"/>
        <v>0</v>
      </c>
    </row>
    <row r="168" spans="1:5" x14ac:dyDescent="0.25">
      <c r="A168" s="2" t="s">
        <v>157</v>
      </c>
      <c r="B168" s="7">
        <v>59.8</v>
      </c>
      <c r="C168" s="7"/>
      <c r="D168" s="8">
        <v>74</v>
      </c>
      <c r="E168" s="6">
        <f t="shared" si="2"/>
        <v>4425.2</v>
      </c>
    </row>
    <row r="169" spans="1:5" hidden="1" x14ac:dyDescent="0.25">
      <c r="A169" s="2" t="s">
        <v>158</v>
      </c>
      <c r="B169" s="7"/>
      <c r="C169" s="7"/>
      <c r="D169" s="8"/>
      <c r="E169" s="6">
        <f t="shared" si="2"/>
        <v>0</v>
      </c>
    </row>
    <row r="170" spans="1:5" hidden="1" x14ac:dyDescent="0.25">
      <c r="A170" s="2" t="s">
        <v>159</v>
      </c>
      <c r="B170" s="5"/>
      <c r="C170" s="5"/>
      <c r="D170" s="6">
        <v>75</v>
      </c>
      <c r="E170" s="6">
        <f t="shared" si="2"/>
        <v>0</v>
      </c>
    </row>
    <row r="171" spans="1:5" hidden="1" x14ac:dyDescent="0.25">
      <c r="A171" s="2" t="s">
        <v>160</v>
      </c>
      <c r="B171" s="7"/>
      <c r="C171" s="7"/>
      <c r="D171" s="8">
        <v>64</v>
      </c>
      <c r="E171" s="6">
        <f t="shared" si="2"/>
        <v>0</v>
      </c>
    </row>
    <row r="172" spans="1:5" x14ac:dyDescent="0.25">
      <c r="A172" s="2" t="s">
        <v>161</v>
      </c>
      <c r="B172" s="7">
        <f>54.8+12.2</f>
        <v>67</v>
      </c>
      <c r="C172" s="7"/>
      <c r="D172" s="8">
        <v>74</v>
      </c>
      <c r="E172" s="6">
        <f t="shared" si="2"/>
        <v>4958</v>
      </c>
    </row>
    <row r="173" spans="1:5" hidden="1" x14ac:dyDescent="0.25">
      <c r="A173" s="2" t="s">
        <v>162</v>
      </c>
      <c r="B173" s="7"/>
      <c r="C173" s="7"/>
      <c r="D173" s="8">
        <v>80</v>
      </c>
      <c r="E173" s="6">
        <f t="shared" si="2"/>
        <v>0</v>
      </c>
    </row>
    <row r="174" spans="1:5" hidden="1" x14ac:dyDescent="0.25">
      <c r="A174" s="2" t="s">
        <v>163</v>
      </c>
      <c r="B174" s="5"/>
      <c r="C174" s="5"/>
      <c r="D174" s="6">
        <v>48</v>
      </c>
      <c r="E174" s="6">
        <f t="shared" si="2"/>
        <v>0</v>
      </c>
    </row>
    <row r="175" spans="1:5" hidden="1" x14ac:dyDescent="0.25">
      <c r="A175" s="2" t="s">
        <v>164</v>
      </c>
      <c r="B175" s="5"/>
      <c r="C175" s="5"/>
      <c r="D175" s="6">
        <v>206</v>
      </c>
      <c r="E175" s="6">
        <f t="shared" si="2"/>
        <v>0</v>
      </c>
    </row>
    <row r="176" spans="1:5" x14ac:dyDescent="0.25">
      <c r="A176" s="2" t="s">
        <v>165</v>
      </c>
      <c r="B176" s="7">
        <f>13.6*C176+28.2</f>
        <v>55.4</v>
      </c>
      <c r="C176" s="7">
        <v>2</v>
      </c>
      <c r="D176" s="8">
        <v>60</v>
      </c>
      <c r="E176" s="6">
        <f t="shared" si="2"/>
        <v>3324</v>
      </c>
    </row>
    <row r="177" spans="1:5" x14ac:dyDescent="0.25">
      <c r="A177" s="2" t="s">
        <v>166</v>
      </c>
      <c r="B177" s="7">
        <v>196.9</v>
      </c>
      <c r="C177" s="7">
        <v>14</v>
      </c>
      <c r="D177" s="8">
        <v>88</v>
      </c>
      <c r="E177" s="6">
        <f t="shared" si="2"/>
        <v>17327.2</v>
      </c>
    </row>
    <row r="178" spans="1:5" s="1" customFormat="1" x14ac:dyDescent="0.25">
      <c r="A178" s="2" t="s">
        <v>320</v>
      </c>
      <c r="B178" s="7">
        <v>82.4</v>
      </c>
      <c r="C178" s="7"/>
      <c r="D178" s="8">
        <v>78</v>
      </c>
      <c r="E178" s="6">
        <f t="shared" si="2"/>
        <v>6427.2000000000007</v>
      </c>
    </row>
    <row r="179" spans="1:5" x14ac:dyDescent="0.25">
      <c r="A179" s="2" t="s">
        <v>167</v>
      </c>
      <c r="B179" s="7">
        <f>152.2+123.2+7.6</f>
        <v>283</v>
      </c>
      <c r="C179" s="7"/>
      <c r="D179" s="8">
        <v>58</v>
      </c>
      <c r="E179" s="6">
        <f t="shared" si="2"/>
        <v>16414</v>
      </c>
    </row>
    <row r="180" spans="1:5" x14ac:dyDescent="0.25">
      <c r="A180" s="2" t="s">
        <v>168</v>
      </c>
      <c r="B180" s="7">
        <f>112.8+28</f>
        <v>140.80000000000001</v>
      </c>
      <c r="C180" s="7"/>
      <c r="D180" s="8">
        <v>48</v>
      </c>
      <c r="E180" s="6">
        <f t="shared" si="2"/>
        <v>6758.4000000000005</v>
      </c>
    </row>
    <row r="181" spans="1:5" hidden="1" x14ac:dyDescent="0.25">
      <c r="A181" s="2" t="s">
        <v>169</v>
      </c>
      <c r="B181" s="7"/>
      <c r="C181" s="7"/>
      <c r="D181" s="8">
        <v>64</v>
      </c>
      <c r="E181" s="6">
        <f t="shared" si="2"/>
        <v>0</v>
      </c>
    </row>
    <row r="182" spans="1:5" hidden="1" x14ac:dyDescent="0.25">
      <c r="A182" s="2" t="s">
        <v>170</v>
      </c>
      <c r="B182" s="7"/>
      <c r="C182" s="7"/>
      <c r="D182" s="8"/>
      <c r="E182" s="6">
        <f t="shared" si="2"/>
        <v>0</v>
      </c>
    </row>
    <row r="183" spans="1:5" hidden="1" x14ac:dyDescent="0.25">
      <c r="A183" s="2" t="s">
        <v>171</v>
      </c>
      <c r="B183" s="7"/>
      <c r="C183" s="7"/>
      <c r="D183" s="8">
        <v>16</v>
      </c>
      <c r="E183" s="6">
        <f t="shared" si="2"/>
        <v>0</v>
      </c>
    </row>
    <row r="184" spans="1:5" hidden="1" x14ac:dyDescent="0.25">
      <c r="A184" s="2" t="s">
        <v>172</v>
      </c>
      <c r="B184" s="7"/>
      <c r="C184" s="7"/>
      <c r="D184" s="8">
        <v>16</v>
      </c>
      <c r="E184" s="6">
        <f t="shared" si="2"/>
        <v>0</v>
      </c>
    </row>
    <row r="185" spans="1:5" x14ac:dyDescent="0.25">
      <c r="A185" s="2" t="s">
        <v>173</v>
      </c>
      <c r="B185" s="7"/>
      <c r="C185" s="7">
        <f>52+56+1</f>
        <v>109</v>
      </c>
      <c r="D185" s="8">
        <v>17</v>
      </c>
      <c r="E185" s="6">
        <f>+C185*D185</f>
        <v>1853</v>
      </c>
    </row>
    <row r="186" spans="1:5" x14ac:dyDescent="0.25">
      <c r="A186" s="2" t="s">
        <v>174</v>
      </c>
      <c r="B186" s="7"/>
      <c r="C186" s="7">
        <v>2</v>
      </c>
      <c r="D186" s="8">
        <v>18</v>
      </c>
      <c r="E186" s="6">
        <f t="shared" ref="E186:E187" si="3">+C186*D186</f>
        <v>36</v>
      </c>
    </row>
    <row r="187" spans="1:5" hidden="1" x14ac:dyDescent="0.25">
      <c r="A187" s="2" t="s">
        <v>175</v>
      </c>
      <c r="B187" s="7"/>
      <c r="C187" s="7"/>
      <c r="D187" s="8">
        <v>19</v>
      </c>
      <c r="E187" s="6">
        <f t="shared" si="3"/>
        <v>0</v>
      </c>
    </row>
    <row r="188" spans="1:5" hidden="1" x14ac:dyDescent="0.25">
      <c r="A188" s="2" t="s">
        <v>176</v>
      </c>
      <c r="B188" s="7"/>
      <c r="C188" s="7"/>
      <c r="D188" s="8">
        <v>30</v>
      </c>
      <c r="E188" s="6">
        <f t="shared" si="2"/>
        <v>0</v>
      </c>
    </row>
    <row r="189" spans="1:5" x14ac:dyDescent="0.25">
      <c r="A189" s="2" t="s">
        <v>177</v>
      </c>
      <c r="B189" s="7">
        <f>4.6+311.6+83.8+4.2+9.6</f>
        <v>413.80000000000007</v>
      </c>
      <c r="C189" s="7"/>
      <c r="D189" s="8">
        <v>40</v>
      </c>
      <c r="E189" s="6">
        <f t="shared" si="2"/>
        <v>16552.000000000004</v>
      </c>
    </row>
    <row r="190" spans="1:5" x14ac:dyDescent="0.25">
      <c r="A190" s="2" t="s">
        <v>178</v>
      </c>
      <c r="B190" s="7">
        <f>495+30+47.2+120</f>
        <v>692.2</v>
      </c>
      <c r="C190" s="7"/>
      <c r="D190" s="8">
        <v>25</v>
      </c>
      <c r="E190" s="6">
        <f t="shared" si="2"/>
        <v>17305</v>
      </c>
    </row>
    <row r="191" spans="1:5" x14ac:dyDescent="0.25">
      <c r="A191" s="2" t="s">
        <v>179</v>
      </c>
      <c r="B191" s="7"/>
      <c r="C191" s="7">
        <f>48+19</f>
        <v>67</v>
      </c>
      <c r="D191" s="8">
        <v>11</v>
      </c>
      <c r="E191" s="6">
        <f>+C191*D191</f>
        <v>737</v>
      </c>
    </row>
    <row r="192" spans="1:5" hidden="1" x14ac:dyDescent="0.25">
      <c r="A192" s="2" t="s">
        <v>180</v>
      </c>
      <c r="B192" s="5"/>
      <c r="C192" s="5"/>
      <c r="D192" s="6">
        <v>36</v>
      </c>
      <c r="E192" s="6">
        <f>+C192*D192</f>
        <v>0</v>
      </c>
    </row>
    <row r="193" spans="1:5" x14ac:dyDescent="0.25">
      <c r="A193" s="2" t="s">
        <v>181</v>
      </c>
      <c r="B193" s="7"/>
      <c r="C193" s="7">
        <f>10+9</f>
        <v>19</v>
      </c>
      <c r="D193" s="8">
        <v>58</v>
      </c>
      <c r="E193" s="6">
        <f>+C193*D193</f>
        <v>1102</v>
      </c>
    </row>
    <row r="194" spans="1:5" hidden="1" x14ac:dyDescent="0.25">
      <c r="A194" s="2" t="s">
        <v>182</v>
      </c>
      <c r="B194" s="7"/>
      <c r="C194" s="7"/>
      <c r="D194" s="8">
        <v>10</v>
      </c>
      <c r="E194" s="6">
        <f t="shared" si="2"/>
        <v>0</v>
      </c>
    </row>
    <row r="195" spans="1:5" x14ac:dyDescent="0.25">
      <c r="A195" s="9" t="s">
        <v>183</v>
      </c>
      <c r="B195" s="10">
        <f>27.22*C195+14.2+35.2</f>
        <v>893.22</v>
      </c>
      <c r="C195" s="10">
        <v>31</v>
      </c>
      <c r="D195" s="11">
        <v>60</v>
      </c>
      <c r="E195" s="6">
        <f t="shared" si="2"/>
        <v>53593.200000000004</v>
      </c>
    </row>
    <row r="196" spans="1:5" s="1" customFormat="1" x14ac:dyDescent="0.25">
      <c r="A196" s="9" t="s">
        <v>322</v>
      </c>
      <c r="B196" s="10">
        <v>89</v>
      </c>
      <c r="C196" s="10"/>
      <c r="D196" s="11">
        <v>66</v>
      </c>
      <c r="E196" s="6">
        <f t="shared" si="2"/>
        <v>5874</v>
      </c>
    </row>
    <row r="197" spans="1:5" x14ac:dyDescent="0.25">
      <c r="A197" s="9" t="s">
        <v>184</v>
      </c>
      <c r="B197" s="10">
        <v>52.6</v>
      </c>
      <c r="C197" s="10"/>
      <c r="D197" s="11">
        <v>66</v>
      </c>
      <c r="E197" s="6">
        <f t="shared" si="2"/>
        <v>3471.6</v>
      </c>
    </row>
    <row r="198" spans="1:5" s="1" customFormat="1" x14ac:dyDescent="0.25">
      <c r="A198" s="9" t="s">
        <v>321</v>
      </c>
      <c r="B198" s="10">
        <v>49.6</v>
      </c>
      <c r="C198" s="10"/>
      <c r="D198" s="11">
        <v>66</v>
      </c>
      <c r="E198" s="6">
        <f t="shared" si="2"/>
        <v>3273.6</v>
      </c>
    </row>
    <row r="199" spans="1:5" x14ac:dyDescent="0.25">
      <c r="A199" s="9" t="s">
        <v>185</v>
      </c>
      <c r="B199" s="10">
        <f>817/95</f>
        <v>8.6</v>
      </c>
      <c r="C199" s="10"/>
      <c r="D199" s="11">
        <v>95</v>
      </c>
      <c r="E199" s="6">
        <f t="shared" si="2"/>
        <v>817</v>
      </c>
    </row>
    <row r="200" spans="1:5" x14ac:dyDescent="0.25">
      <c r="A200" s="2" t="s">
        <v>186</v>
      </c>
      <c r="B200" s="7">
        <v>2.4</v>
      </c>
      <c r="C200" s="7"/>
      <c r="D200" s="8">
        <v>132</v>
      </c>
      <c r="E200" s="6">
        <f t="shared" si="2"/>
        <v>316.8</v>
      </c>
    </row>
    <row r="201" spans="1:5" x14ac:dyDescent="0.25">
      <c r="A201" s="2" t="s">
        <v>187</v>
      </c>
      <c r="B201" s="7">
        <f>1.4+6+1</f>
        <v>8.4</v>
      </c>
      <c r="C201" s="7"/>
      <c r="D201" s="8">
        <v>54</v>
      </c>
      <c r="E201" s="6">
        <f t="shared" si="2"/>
        <v>453.6</v>
      </c>
    </row>
    <row r="202" spans="1:5" x14ac:dyDescent="0.25">
      <c r="A202" s="2" t="s">
        <v>188</v>
      </c>
      <c r="B202" s="5">
        <f>14.6+3.2</f>
        <v>17.8</v>
      </c>
      <c r="C202" s="5"/>
      <c r="D202" s="6">
        <v>46</v>
      </c>
      <c r="E202" s="6">
        <f t="shared" si="2"/>
        <v>818.80000000000007</v>
      </c>
    </row>
    <row r="203" spans="1:5" hidden="1" x14ac:dyDescent="0.25">
      <c r="A203" s="2" t="s">
        <v>189</v>
      </c>
      <c r="B203" s="5"/>
      <c r="C203" s="5"/>
      <c r="D203" s="6">
        <v>30</v>
      </c>
      <c r="E203" s="6">
        <f t="shared" ref="E203:E273" si="4">+B203*D203</f>
        <v>0</v>
      </c>
    </row>
    <row r="204" spans="1:5" hidden="1" x14ac:dyDescent="0.25">
      <c r="A204" s="2" t="s">
        <v>190</v>
      </c>
      <c r="B204" s="5"/>
      <c r="C204" s="5"/>
      <c r="D204" s="6">
        <v>38</v>
      </c>
      <c r="E204" s="6">
        <f t="shared" si="4"/>
        <v>0</v>
      </c>
    </row>
    <row r="205" spans="1:5" hidden="1" x14ac:dyDescent="0.25">
      <c r="A205" s="2" t="s">
        <v>191</v>
      </c>
      <c r="B205" s="5"/>
      <c r="C205" s="5"/>
      <c r="D205" s="6">
        <v>30</v>
      </c>
      <c r="E205" s="6">
        <f t="shared" si="4"/>
        <v>0</v>
      </c>
    </row>
    <row r="206" spans="1:5" hidden="1" x14ac:dyDescent="0.25">
      <c r="A206" s="2" t="s">
        <v>192</v>
      </c>
      <c r="B206" s="5"/>
      <c r="C206" s="5"/>
      <c r="D206" s="6">
        <v>42</v>
      </c>
      <c r="E206" s="6">
        <f t="shared" si="4"/>
        <v>0</v>
      </c>
    </row>
    <row r="207" spans="1:5" hidden="1" x14ac:dyDescent="0.25">
      <c r="A207" s="2" t="s">
        <v>193</v>
      </c>
      <c r="B207" s="5"/>
      <c r="C207" s="5"/>
      <c r="D207" s="6"/>
      <c r="E207" s="6">
        <f t="shared" si="4"/>
        <v>0</v>
      </c>
    </row>
    <row r="208" spans="1:5" hidden="1" x14ac:dyDescent="0.25">
      <c r="A208" s="2" t="s">
        <v>194</v>
      </c>
      <c r="B208" s="5"/>
      <c r="C208" s="5"/>
      <c r="D208" s="6">
        <v>36</v>
      </c>
      <c r="E208" s="6">
        <f t="shared" si="4"/>
        <v>0</v>
      </c>
    </row>
    <row r="209" spans="1:5" hidden="1" x14ac:dyDescent="0.25">
      <c r="A209" s="2" t="s">
        <v>195</v>
      </c>
      <c r="B209" s="5"/>
      <c r="C209" s="5"/>
      <c r="D209" s="6">
        <v>36</v>
      </c>
      <c r="E209" s="6">
        <f t="shared" si="4"/>
        <v>0</v>
      </c>
    </row>
    <row r="210" spans="1:5" hidden="1" x14ac:dyDescent="0.25">
      <c r="A210" s="2" t="s">
        <v>196</v>
      </c>
      <c r="B210" s="7"/>
      <c r="C210" s="7"/>
      <c r="D210" s="8">
        <v>140</v>
      </c>
      <c r="E210" s="6">
        <f t="shared" si="4"/>
        <v>0</v>
      </c>
    </row>
    <row r="211" spans="1:5" hidden="1" x14ac:dyDescent="0.25">
      <c r="A211" s="2" t="s">
        <v>197</v>
      </c>
      <c r="B211" s="5"/>
      <c r="C211" s="5"/>
      <c r="D211" s="6">
        <v>460</v>
      </c>
      <c r="E211" s="6">
        <f t="shared" si="4"/>
        <v>0</v>
      </c>
    </row>
    <row r="212" spans="1:5" x14ac:dyDescent="0.25">
      <c r="A212" s="2" t="s">
        <v>198</v>
      </c>
      <c r="B212" s="5">
        <f>2.2+23.6+10.4</f>
        <v>36.200000000000003</v>
      </c>
      <c r="C212" s="5"/>
      <c r="D212" s="6">
        <v>130</v>
      </c>
      <c r="E212" s="6">
        <f t="shared" si="4"/>
        <v>4706</v>
      </c>
    </row>
    <row r="213" spans="1:5" hidden="1" x14ac:dyDescent="0.25">
      <c r="A213" s="2" t="s">
        <v>199</v>
      </c>
      <c r="B213" s="7"/>
      <c r="C213" s="7"/>
      <c r="D213" s="8">
        <v>18</v>
      </c>
      <c r="E213" s="6">
        <f>+C213*D213</f>
        <v>0</v>
      </c>
    </row>
    <row r="214" spans="1:5" hidden="1" x14ac:dyDescent="0.25">
      <c r="A214" s="2" t="s">
        <v>200</v>
      </c>
      <c r="B214" s="7"/>
      <c r="C214" s="7"/>
      <c r="D214" s="8">
        <v>35</v>
      </c>
      <c r="E214" s="6">
        <f>+C214*D214</f>
        <v>0</v>
      </c>
    </row>
    <row r="215" spans="1:5" hidden="1" x14ac:dyDescent="0.25">
      <c r="A215" s="2" t="s">
        <v>201</v>
      </c>
      <c r="B215" s="7"/>
      <c r="C215" s="7"/>
      <c r="D215" s="8">
        <v>36</v>
      </c>
      <c r="E215" s="6">
        <f t="shared" si="4"/>
        <v>0</v>
      </c>
    </row>
    <row r="216" spans="1:5" x14ac:dyDescent="0.25">
      <c r="A216" s="2" t="s">
        <v>202</v>
      </c>
      <c r="B216" s="7">
        <f>13.61*C216+9.2</f>
        <v>77.25</v>
      </c>
      <c r="C216" s="7">
        <v>5</v>
      </c>
      <c r="D216" s="8">
        <v>46</v>
      </c>
      <c r="E216" s="6">
        <f t="shared" si="4"/>
        <v>3553.5</v>
      </c>
    </row>
    <row r="217" spans="1:5" hidden="1" x14ac:dyDescent="0.25">
      <c r="A217" s="2" t="s">
        <v>203</v>
      </c>
      <c r="B217" s="7"/>
      <c r="C217" s="7"/>
      <c r="D217" s="8">
        <v>40</v>
      </c>
      <c r="E217" s="6">
        <f t="shared" si="4"/>
        <v>0</v>
      </c>
    </row>
    <row r="218" spans="1:5" x14ac:dyDescent="0.25">
      <c r="A218" s="2" t="s">
        <v>204</v>
      </c>
      <c r="B218" s="7">
        <v>235.6</v>
      </c>
      <c r="C218" s="7"/>
      <c r="D218" s="8">
        <v>28</v>
      </c>
      <c r="E218" s="6">
        <f t="shared" si="4"/>
        <v>6596.8</v>
      </c>
    </row>
    <row r="219" spans="1:5" x14ac:dyDescent="0.25">
      <c r="A219" s="2" t="s">
        <v>205</v>
      </c>
      <c r="B219" s="7">
        <f>23+1.6+2.2</f>
        <v>26.8</v>
      </c>
      <c r="C219" s="7"/>
      <c r="D219" s="8">
        <v>60</v>
      </c>
      <c r="E219" s="6">
        <f t="shared" si="4"/>
        <v>1608</v>
      </c>
    </row>
    <row r="220" spans="1:5" x14ac:dyDescent="0.25">
      <c r="A220" s="2" t="s">
        <v>206</v>
      </c>
      <c r="B220" s="7">
        <f>31.4+15.2+5.2</f>
        <v>51.8</v>
      </c>
      <c r="C220" s="7"/>
      <c r="D220" s="8">
        <v>54</v>
      </c>
      <c r="E220" s="6">
        <f t="shared" si="4"/>
        <v>2797.2</v>
      </c>
    </row>
    <row r="221" spans="1:5" x14ac:dyDescent="0.25">
      <c r="A221" s="2" t="s">
        <v>207</v>
      </c>
      <c r="B221" s="7">
        <v>83.8</v>
      </c>
      <c r="C221" s="7"/>
      <c r="D221" s="8">
        <v>86</v>
      </c>
      <c r="E221" s="6">
        <f t="shared" si="4"/>
        <v>7206.8</v>
      </c>
    </row>
    <row r="222" spans="1:5" x14ac:dyDescent="0.25">
      <c r="A222" s="2" t="s">
        <v>208</v>
      </c>
      <c r="B222" s="7">
        <f>4.6+55.6</f>
        <v>60.2</v>
      </c>
      <c r="C222" s="7"/>
      <c r="D222" s="8">
        <v>74</v>
      </c>
      <c r="E222" s="6">
        <f t="shared" si="4"/>
        <v>4454.8</v>
      </c>
    </row>
    <row r="223" spans="1:5" s="1" customFormat="1" x14ac:dyDescent="0.25">
      <c r="A223" s="2" t="s">
        <v>315</v>
      </c>
      <c r="B223" s="7">
        <v>5.6</v>
      </c>
      <c r="C223" s="7"/>
      <c r="D223" s="8">
        <v>70</v>
      </c>
      <c r="E223" s="6">
        <f t="shared" si="4"/>
        <v>392</v>
      </c>
    </row>
    <row r="224" spans="1:5" x14ac:dyDescent="0.25">
      <c r="A224" s="2" t="s">
        <v>209</v>
      </c>
      <c r="B224" s="7">
        <f>425.2+17.9</f>
        <v>443.09999999999997</v>
      </c>
      <c r="C224" s="7"/>
      <c r="D224" s="8">
        <v>80</v>
      </c>
      <c r="E224" s="6">
        <f t="shared" si="4"/>
        <v>35448</v>
      </c>
    </row>
    <row r="225" spans="1:5" s="1" customFormat="1" hidden="1" x14ac:dyDescent="0.25">
      <c r="A225" s="2" t="s">
        <v>318</v>
      </c>
      <c r="B225" s="7"/>
      <c r="C225" s="7"/>
      <c r="D225" s="8">
        <v>80</v>
      </c>
      <c r="E225" s="6">
        <f t="shared" si="4"/>
        <v>0</v>
      </c>
    </row>
    <row r="226" spans="1:5" hidden="1" x14ac:dyDescent="0.25">
      <c r="A226" s="2" t="s">
        <v>210</v>
      </c>
      <c r="B226" s="7"/>
      <c r="C226" s="7"/>
      <c r="D226" s="8"/>
      <c r="E226" s="6">
        <f t="shared" si="4"/>
        <v>0</v>
      </c>
    </row>
    <row r="227" spans="1:5" hidden="1" x14ac:dyDescent="0.25">
      <c r="A227" s="2" t="s">
        <v>211</v>
      </c>
      <c r="B227" s="7"/>
      <c r="C227" s="7"/>
      <c r="D227" s="8">
        <v>70</v>
      </c>
      <c r="E227" s="6">
        <f t="shared" si="4"/>
        <v>0</v>
      </c>
    </row>
    <row r="228" spans="1:5" hidden="1" x14ac:dyDescent="0.25">
      <c r="A228" s="2" t="s">
        <v>212</v>
      </c>
      <c r="B228" s="7"/>
      <c r="C228" s="7"/>
      <c r="D228" s="8">
        <v>70</v>
      </c>
      <c r="E228" s="6">
        <f t="shared" si="4"/>
        <v>0</v>
      </c>
    </row>
    <row r="229" spans="1:5" x14ac:dyDescent="0.25">
      <c r="A229" s="2" t="s">
        <v>213</v>
      </c>
      <c r="B229" s="7">
        <v>30.4</v>
      </c>
      <c r="C229" s="7"/>
      <c r="D229" s="8">
        <v>84</v>
      </c>
      <c r="E229" s="6">
        <f t="shared" si="4"/>
        <v>2553.6</v>
      </c>
    </row>
    <row r="230" spans="1:5" hidden="1" x14ac:dyDescent="0.25">
      <c r="A230" s="2" t="s">
        <v>214</v>
      </c>
      <c r="B230" s="7"/>
      <c r="C230" s="7"/>
      <c r="D230" s="8">
        <v>90</v>
      </c>
      <c r="E230" s="6">
        <f t="shared" si="4"/>
        <v>0</v>
      </c>
    </row>
    <row r="231" spans="1:5" s="1" customFormat="1" hidden="1" x14ac:dyDescent="0.25">
      <c r="A231" s="2" t="s">
        <v>313</v>
      </c>
      <c r="B231" s="7"/>
      <c r="C231" s="7"/>
      <c r="D231" s="8">
        <v>50</v>
      </c>
      <c r="E231" s="6">
        <f t="shared" si="4"/>
        <v>0</v>
      </c>
    </row>
    <row r="232" spans="1:5" x14ac:dyDescent="0.25">
      <c r="A232" s="2" t="s">
        <v>215</v>
      </c>
      <c r="B232" s="7">
        <v>11.8</v>
      </c>
      <c r="C232" s="7"/>
      <c r="D232" s="8">
        <v>80</v>
      </c>
      <c r="E232" s="6">
        <f t="shared" si="4"/>
        <v>944</v>
      </c>
    </row>
    <row r="233" spans="1:5" hidden="1" x14ac:dyDescent="0.25">
      <c r="A233" s="2" t="s">
        <v>216</v>
      </c>
      <c r="B233" s="7"/>
      <c r="C233" s="7"/>
      <c r="D233" s="8">
        <v>76</v>
      </c>
      <c r="E233" s="6">
        <f t="shared" si="4"/>
        <v>0</v>
      </c>
    </row>
    <row r="234" spans="1:5" s="1" customFormat="1" hidden="1" x14ac:dyDescent="0.25">
      <c r="A234" s="2" t="s">
        <v>306</v>
      </c>
      <c r="B234" s="7"/>
      <c r="C234" s="7"/>
      <c r="D234" s="8">
        <v>140</v>
      </c>
      <c r="E234" s="6">
        <f t="shared" si="4"/>
        <v>0</v>
      </c>
    </row>
    <row r="235" spans="1:5" x14ac:dyDescent="0.25">
      <c r="A235" s="2" t="s">
        <v>217</v>
      </c>
      <c r="B235" s="7">
        <f>14.6+4.6+9.8+53</f>
        <v>82</v>
      </c>
      <c r="C235" s="7"/>
      <c r="D235" s="8">
        <v>80</v>
      </c>
      <c r="E235" s="6">
        <f t="shared" si="4"/>
        <v>6560</v>
      </c>
    </row>
    <row r="236" spans="1:5" hidden="1" x14ac:dyDescent="0.25">
      <c r="A236" s="2" t="s">
        <v>218</v>
      </c>
      <c r="B236" s="7"/>
      <c r="C236" s="7"/>
      <c r="D236" s="8">
        <v>84</v>
      </c>
      <c r="E236" s="6">
        <f t="shared" si="4"/>
        <v>0</v>
      </c>
    </row>
    <row r="237" spans="1:5" x14ac:dyDescent="0.25">
      <c r="A237" s="2" t="s">
        <v>219</v>
      </c>
      <c r="B237" s="7">
        <v>349</v>
      </c>
      <c r="C237" s="7"/>
      <c r="D237" s="8">
        <v>35</v>
      </c>
      <c r="E237" s="6">
        <f t="shared" si="4"/>
        <v>12215</v>
      </c>
    </row>
    <row r="238" spans="1:5" x14ac:dyDescent="0.25">
      <c r="A238" s="2" t="s">
        <v>220</v>
      </c>
      <c r="B238" s="7">
        <f>6.6+3.4</f>
        <v>10</v>
      </c>
      <c r="C238" s="7"/>
      <c r="D238" s="8">
        <v>116</v>
      </c>
      <c r="E238" s="6">
        <f t="shared" si="4"/>
        <v>1160</v>
      </c>
    </row>
    <row r="239" spans="1:5" hidden="1" x14ac:dyDescent="0.25">
      <c r="A239" s="2" t="s">
        <v>221</v>
      </c>
      <c r="B239" s="7"/>
      <c r="C239" s="7"/>
      <c r="D239" s="8">
        <v>60</v>
      </c>
      <c r="E239" s="6">
        <f t="shared" si="4"/>
        <v>0</v>
      </c>
    </row>
    <row r="240" spans="1:5" hidden="1" x14ac:dyDescent="0.25">
      <c r="A240" s="2" t="s">
        <v>222</v>
      </c>
      <c r="B240" s="7"/>
      <c r="C240" s="7"/>
      <c r="D240" s="8"/>
      <c r="E240" s="6">
        <f t="shared" si="4"/>
        <v>0</v>
      </c>
    </row>
    <row r="241" spans="1:5" x14ac:dyDescent="0.25">
      <c r="A241" s="2" t="s">
        <v>223</v>
      </c>
      <c r="B241" s="7">
        <f>0.6+21.4</f>
        <v>22</v>
      </c>
      <c r="C241" s="7"/>
      <c r="D241" s="8">
        <v>56</v>
      </c>
      <c r="E241" s="6">
        <f t="shared" si="4"/>
        <v>1232</v>
      </c>
    </row>
    <row r="242" spans="1:5" s="1" customFormat="1" hidden="1" x14ac:dyDescent="0.25">
      <c r="A242" s="2" t="s">
        <v>316</v>
      </c>
      <c r="B242" s="7"/>
      <c r="C242" s="7"/>
      <c r="D242" s="8">
        <v>91</v>
      </c>
      <c r="E242" s="6">
        <f t="shared" si="4"/>
        <v>0</v>
      </c>
    </row>
    <row r="243" spans="1:5" hidden="1" x14ac:dyDescent="0.25">
      <c r="A243" s="2" t="s">
        <v>224</v>
      </c>
      <c r="B243" s="7"/>
      <c r="C243" s="7"/>
      <c r="D243" s="8">
        <v>80</v>
      </c>
      <c r="E243" s="6">
        <f t="shared" si="4"/>
        <v>0</v>
      </c>
    </row>
    <row r="244" spans="1:5" x14ac:dyDescent="0.25">
      <c r="A244" s="2" t="s">
        <v>225</v>
      </c>
      <c r="B244" s="5">
        <f>2.4+24.6</f>
        <v>27</v>
      </c>
      <c r="C244" s="5"/>
      <c r="D244" s="6">
        <v>74</v>
      </c>
      <c r="E244" s="6">
        <f t="shared" si="4"/>
        <v>1998</v>
      </c>
    </row>
    <row r="245" spans="1:5" hidden="1" x14ac:dyDescent="0.25">
      <c r="A245" s="2" t="s">
        <v>226</v>
      </c>
      <c r="B245" s="7"/>
      <c r="C245" s="7"/>
      <c r="D245" s="8">
        <v>58</v>
      </c>
      <c r="E245" s="6">
        <f t="shared" si="4"/>
        <v>0</v>
      </c>
    </row>
    <row r="246" spans="1:5" hidden="1" x14ac:dyDescent="0.25">
      <c r="A246" s="2" t="s">
        <v>227</v>
      </c>
      <c r="B246" s="7"/>
      <c r="C246" s="7"/>
      <c r="D246" s="8">
        <v>160</v>
      </c>
      <c r="E246" s="6">
        <f t="shared" si="4"/>
        <v>0</v>
      </c>
    </row>
    <row r="247" spans="1:5" hidden="1" x14ac:dyDescent="0.25">
      <c r="A247" s="9" t="s">
        <v>228</v>
      </c>
      <c r="B247" s="10"/>
      <c r="C247" s="10"/>
      <c r="D247" s="11">
        <v>56</v>
      </c>
      <c r="E247" s="6">
        <f t="shared" si="4"/>
        <v>0</v>
      </c>
    </row>
    <row r="248" spans="1:5" x14ac:dyDescent="0.25">
      <c r="A248" s="9" t="s">
        <v>229</v>
      </c>
      <c r="B248" s="10">
        <f>459.4+294.2</f>
        <v>753.59999999999991</v>
      </c>
      <c r="C248" s="10"/>
      <c r="D248" s="11">
        <v>60</v>
      </c>
      <c r="E248" s="6">
        <f t="shared" si="4"/>
        <v>45215.999999999993</v>
      </c>
    </row>
    <row r="249" spans="1:5" hidden="1" x14ac:dyDescent="0.25">
      <c r="A249" s="9" t="s">
        <v>230</v>
      </c>
      <c r="B249" s="10"/>
      <c r="C249" s="10"/>
      <c r="D249" s="11">
        <v>116</v>
      </c>
      <c r="E249" s="6">
        <f t="shared" si="4"/>
        <v>0</v>
      </c>
    </row>
    <row r="250" spans="1:5" s="1" customFormat="1" hidden="1" x14ac:dyDescent="0.25">
      <c r="A250" s="9" t="s">
        <v>304</v>
      </c>
      <c r="B250" s="10"/>
      <c r="C250" s="10"/>
      <c r="D250" s="11"/>
      <c r="E250" s="6"/>
    </row>
    <row r="251" spans="1:5" hidden="1" x14ac:dyDescent="0.25">
      <c r="A251" s="9" t="s">
        <v>231</v>
      </c>
      <c r="B251" s="10"/>
      <c r="C251" s="10"/>
      <c r="D251" s="11">
        <v>32</v>
      </c>
      <c r="E251" s="6">
        <f t="shared" si="4"/>
        <v>0</v>
      </c>
    </row>
    <row r="252" spans="1:5" x14ac:dyDescent="0.25">
      <c r="A252" s="9" t="s">
        <v>232</v>
      </c>
      <c r="B252" s="10">
        <v>0.2</v>
      </c>
      <c r="C252" s="10"/>
      <c r="D252" s="11">
        <v>78</v>
      </c>
      <c r="E252" s="6">
        <f t="shared" si="4"/>
        <v>15.600000000000001</v>
      </c>
    </row>
    <row r="253" spans="1:5" x14ac:dyDescent="0.25">
      <c r="A253" s="2" t="s">
        <v>233</v>
      </c>
      <c r="B253" s="7"/>
      <c r="C253" s="7">
        <f>29+12+30+2</f>
        <v>73</v>
      </c>
      <c r="D253" s="8">
        <v>80</v>
      </c>
      <c r="E253" s="6">
        <f>+C253*D253</f>
        <v>5840</v>
      </c>
    </row>
    <row r="254" spans="1:5" hidden="1" x14ac:dyDescent="0.25">
      <c r="A254" s="2" t="s">
        <v>234</v>
      </c>
      <c r="B254" s="7"/>
      <c r="C254" s="7"/>
      <c r="D254" s="8">
        <v>12</v>
      </c>
      <c r="E254" s="6">
        <f t="shared" si="4"/>
        <v>0</v>
      </c>
    </row>
    <row r="255" spans="1:5" x14ac:dyDescent="0.25">
      <c r="A255" s="2" t="s">
        <v>235</v>
      </c>
      <c r="B255" s="5">
        <f>3.2+2.4</f>
        <v>5.6</v>
      </c>
      <c r="C255" s="5"/>
      <c r="D255" s="6">
        <v>82</v>
      </c>
      <c r="E255" s="6">
        <f t="shared" si="4"/>
        <v>459.2</v>
      </c>
    </row>
    <row r="256" spans="1:5" x14ac:dyDescent="0.25">
      <c r="A256" s="2" t="s">
        <v>236</v>
      </c>
      <c r="B256" s="5">
        <f>34.6+8.6+0.8+49.85</f>
        <v>93.85</v>
      </c>
      <c r="C256" s="5"/>
      <c r="D256" s="6">
        <v>106</v>
      </c>
      <c r="E256" s="6">
        <f t="shared" si="4"/>
        <v>9948.0999999999985</v>
      </c>
    </row>
    <row r="257" spans="1:5" hidden="1" x14ac:dyDescent="0.25">
      <c r="A257" s="2" t="s">
        <v>237</v>
      </c>
      <c r="B257" s="5"/>
      <c r="C257" s="5"/>
      <c r="D257" s="6">
        <v>106</v>
      </c>
      <c r="E257" s="6">
        <f t="shared" si="4"/>
        <v>0</v>
      </c>
    </row>
    <row r="258" spans="1:5" hidden="1" x14ac:dyDescent="0.25">
      <c r="A258" s="2" t="s">
        <v>238</v>
      </c>
      <c r="B258" s="5"/>
      <c r="C258" s="5"/>
      <c r="D258" s="6">
        <v>106</v>
      </c>
      <c r="E258" s="6">
        <f t="shared" si="4"/>
        <v>0</v>
      </c>
    </row>
    <row r="259" spans="1:5" hidden="1" x14ac:dyDescent="0.25">
      <c r="A259" s="2" t="s">
        <v>239</v>
      </c>
      <c r="B259" s="7"/>
      <c r="C259" s="7"/>
      <c r="D259" s="8">
        <v>116</v>
      </c>
      <c r="E259" s="6">
        <f t="shared" si="4"/>
        <v>0</v>
      </c>
    </row>
    <row r="260" spans="1:5" x14ac:dyDescent="0.25">
      <c r="A260" s="2" t="s">
        <v>240</v>
      </c>
      <c r="B260" s="7">
        <f>48.4+6.6+0.8</f>
        <v>55.8</v>
      </c>
      <c r="C260" s="7"/>
      <c r="D260" s="8">
        <v>126</v>
      </c>
      <c r="E260" s="6">
        <f t="shared" si="4"/>
        <v>7030.7999999999993</v>
      </c>
    </row>
    <row r="261" spans="1:5" hidden="1" x14ac:dyDescent="0.25">
      <c r="A261" s="2" t="s">
        <v>241</v>
      </c>
      <c r="B261" s="7"/>
      <c r="C261" s="7"/>
      <c r="D261" s="8">
        <v>120</v>
      </c>
      <c r="E261" s="6">
        <f t="shared" si="4"/>
        <v>0</v>
      </c>
    </row>
    <row r="262" spans="1:5" s="1" customFormat="1" hidden="1" x14ac:dyDescent="0.25">
      <c r="A262" s="2" t="s">
        <v>311</v>
      </c>
      <c r="B262" s="7"/>
      <c r="C262" s="7"/>
      <c r="D262" s="8">
        <v>84</v>
      </c>
      <c r="E262" s="6">
        <f>+B262*D262</f>
        <v>0</v>
      </c>
    </row>
    <row r="263" spans="1:5" x14ac:dyDescent="0.25">
      <c r="A263" s="2" t="s">
        <v>242</v>
      </c>
      <c r="B263" s="5">
        <f>14+0.6</f>
        <v>14.6</v>
      </c>
      <c r="C263" s="5"/>
      <c r="D263" s="6">
        <v>60</v>
      </c>
      <c r="E263" s="6">
        <f t="shared" si="4"/>
        <v>876</v>
      </c>
    </row>
    <row r="264" spans="1:5" x14ac:dyDescent="0.25">
      <c r="A264" s="2" t="s">
        <v>243</v>
      </c>
      <c r="B264" s="7">
        <v>8.6</v>
      </c>
      <c r="C264" s="7"/>
      <c r="D264" s="8">
        <v>80</v>
      </c>
      <c r="E264" s="6">
        <f t="shared" si="4"/>
        <v>688</v>
      </c>
    </row>
    <row r="265" spans="1:5" hidden="1" x14ac:dyDescent="0.25">
      <c r="A265" s="2" t="s">
        <v>244</v>
      </c>
      <c r="B265" s="7"/>
      <c r="C265" s="7"/>
      <c r="D265" s="8"/>
      <c r="E265" s="6">
        <f t="shared" si="4"/>
        <v>0</v>
      </c>
    </row>
    <row r="266" spans="1:5" x14ac:dyDescent="0.25">
      <c r="A266" s="2" t="s">
        <v>245</v>
      </c>
      <c r="B266" s="7">
        <v>7.6</v>
      </c>
      <c r="C266" s="7"/>
      <c r="D266" s="8">
        <v>108</v>
      </c>
      <c r="E266" s="6">
        <f t="shared" si="4"/>
        <v>820.8</v>
      </c>
    </row>
    <row r="267" spans="1:5" hidden="1" x14ac:dyDescent="0.25">
      <c r="A267" s="2" t="s">
        <v>246</v>
      </c>
      <c r="B267" s="5"/>
      <c r="C267" s="5"/>
      <c r="D267" s="6">
        <v>65</v>
      </c>
      <c r="E267" s="6">
        <f t="shared" si="4"/>
        <v>0</v>
      </c>
    </row>
    <row r="268" spans="1:5" hidden="1" x14ac:dyDescent="0.25">
      <c r="A268" s="2" t="s">
        <v>247</v>
      </c>
      <c r="B268" s="7"/>
      <c r="C268" s="7"/>
      <c r="D268" s="8">
        <v>58</v>
      </c>
      <c r="E268" s="6">
        <f t="shared" si="4"/>
        <v>0</v>
      </c>
    </row>
    <row r="269" spans="1:5" hidden="1" x14ac:dyDescent="0.25">
      <c r="A269" s="2" t="s">
        <v>248</v>
      </c>
      <c r="B269" s="7"/>
      <c r="C269" s="7"/>
      <c r="D269" s="8">
        <v>68</v>
      </c>
      <c r="E269" s="6">
        <f t="shared" si="4"/>
        <v>0</v>
      </c>
    </row>
    <row r="270" spans="1:5" hidden="1" x14ac:dyDescent="0.25">
      <c r="A270" s="2" t="s">
        <v>249</v>
      </c>
      <c r="B270" s="7"/>
      <c r="C270" s="7"/>
      <c r="D270" s="8">
        <v>58</v>
      </c>
      <c r="E270" s="6">
        <f t="shared" si="4"/>
        <v>0</v>
      </c>
    </row>
    <row r="271" spans="1:5" x14ac:dyDescent="0.25">
      <c r="A271" s="2" t="s">
        <v>250</v>
      </c>
      <c r="B271" s="5"/>
      <c r="C271" s="5">
        <v>5</v>
      </c>
      <c r="D271" s="6">
        <v>18</v>
      </c>
      <c r="E271" s="6">
        <f>+D271*C271</f>
        <v>90</v>
      </c>
    </row>
    <row r="272" spans="1:5" hidden="1" x14ac:dyDescent="0.25">
      <c r="A272" s="2" t="s">
        <v>251</v>
      </c>
      <c r="B272" s="7"/>
      <c r="C272" s="7"/>
      <c r="D272" s="8">
        <v>100</v>
      </c>
      <c r="E272" s="6">
        <f t="shared" si="4"/>
        <v>0</v>
      </c>
    </row>
    <row r="273" spans="1:5" x14ac:dyDescent="0.25">
      <c r="A273" s="9" t="s">
        <v>252</v>
      </c>
      <c r="B273" s="10">
        <v>5.4</v>
      </c>
      <c r="C273" s="10"/>
      <c r="D273" s="11">
        <v>50</v>
      </c>
      <c r="E273" s="6">
        <f t="shared" si="4"/>
        <v>270</v>
      </c>
    </row>
    <row r="274" spans="1:5" x14ac:dyDescent="0.25">
      <c r="A274" s="2" t="s">
        <v>253</v>
      </c>
      <c r="B274" s="7">
        <v>2.8</v>
      </c>
      <c r="C274" s="7"/>
      <c r="D274" s="8">
        <v>42</v>
      </c>
      <c r="E274" s="6">
        <f t="shared" ref="E274:E325" si="5">+B274*D274</f>
        <v>117.6</v>
      </c>
    </row>
    <row r="275" spans="1:5" hidden="1" x14ac:dyDescent="0.25">
      <c r="A275" s="2" t="s">
        <v>254</v>
      </c>
      <c r="B275" s="7"/>
      <c r="C275" s="7"/>
      <c r="D275" s="8">
        <v>38</v>
      </c>
      <c r="E275" s="6">
        <f t="shared" si="5"/>
        <v>0</v>
      </c>
    </row>
    <row r="276" spans="1:5" x14ac:dyDescent="0.25">
      <c r="A276" s="2" t="s">
        <v>255</v>
      </c>
      <c r="B276" s="7">
        <f>0.2+0.2</f>
        <v>0.4</v>
      </c>
      <c r="C276" s="7"/>
      <c r="D276" s="8">
        <v>120</v>
      </c>
      <c r="E276" s="6">
        <f t="shared" si="5"/>
        <v>48</v>
      </c>
    </row>
    <row r="277" spans="1:5" hidden="1" x14ac:dyDescent="0.25">
      <c r="A277" s="2" t="s">
        <v>256</v>
      </c>
      <c r="B277" s="7"/>
      <c r="C277" s="7"/>
      <c r="D277" s="8">
        <v>60</v>
      </c>
      <c r="E277" s="6">
        <f t="shared" si="5"/>
        <v>0</v>
      </c>
    </row>
    <row r="278" spans="1:5" hidden="1" x14ac:dyDescent="0.25">
      <c r="A278" s="2" t="s">
        <v>257</v>
      </c>
      <c r="B278" s="7"/>
      <c r="C278" s="7"/>
      <c r="D278" s="8">
        <v>64</v>
      </c>
      <c r="E278" s="6">
        <f t="shared" si="5"/>
        <v>0</v>
      </c>
    </row>
    <row r="279" spans="1:5" x14ac:dyDescent="0.25">
      <c r="A279" s="2" t="s">
        <v>258</v>
      </c>
      <c r="B279" s="7">
        <f>0.4+0.8</f>
        <v>1.2000000000000002</v>
      </c>
      <c r="C279" s="7"/>
      <c r="D279" s="8">
        <v>78</v>
      </c>
      <c r="E279" s="6">
        <f t="shared" si="5"/>
        <v>93.600000000000009</v>
      </c>
    </row>
    <row r="280" spans="1:5" x14ac:dyDescent="0.25">
      <c r="A280" s="2" t="s">
        <v>259</v>
      </c>
      <c r="B280" s="7">
        <f>1486+502.6</f>
        <v>1988.6</v>
      </c>
      <c r="C280" s="7"/>
      <c r="D280" s="8">
        <v>78</v>
      </c>
      <c r="E280" s="6">
        <f t="shared" si="5"/>
        <v>155110.79999999999</v>
      </c>
    </row>
    <row r="281" spans="1:5" x14ac:dyDescent="0.25">
      <c r="A281" s="2" t="s">
        <v>260</v>
      </c>
      <c r="B281" s="7">
        <f>115.8+145.6+111.8+4.2</f>
        <v>377.4</v>
      </c>
      <c r="C281" s="7"/>
      <c r="D281" s="8">
        <v>85</v>
      </c>
      <c r="E281" s="6">
        <f t="shared" si="5"/>
        <v>32078.999999999996</v>
      </c>
    </row>
    <row r="282" spans="1:5" hidden="1" x14ac:dyDescent="0.25">
      <c r="A282" s="2" t="s">
        <v>261</v>
      </c>
      <c r="B282" s="7"/>
      <c r="C282" s="7"/>
      <c r="D282" s="8">
        <v>140</v>
      </c>
      <c r="E282" s="6">
        <f t="shared" si="5"/>
        <v>0</v>
      </c>
    </row>
    <row r="283" spans="1:5" hidden="1" x14ac:dyDescent="0.25">
      <c r="A283" s="2" t="s">
        <v>262</v>
      </c>
      <c r="B283" s="5"/>
      <c r="C283" s="5"/>
      <c r="D283" s="6">
        <v>640</v>
      </c>
      <c r="E283" s="6">
        <f t="shared" si="5"/>
        <v>0</v>
      </c>
    </row>
    <row r="284" spans="1:5" hidden="1" x14ac:dyDescent="0.25">
      <c r="A284" s="2" t="s">
        <v>263</v>
      </c>
      <c r="B284" s="5"/>
      <c r="C284" s="5"/>
      <c r="D284" s="6">
        <v>590</v>
      </c>
      <c r="E284" s="6">
        <f t="shared" si="5"/>
        <v>0</v>
      </c>
    </row>
    <row r="285" spans="1:5" hidden="1" x14ac:dyDescent="0.25">
      <c r="A285" s="2" t="s">
        <v>264</v>
      </c>
      <c r="B285" s="5"/>
      <c r="C285" s="5"/>
      <c r="D285" s="6">
        <v>560</v>
      </c>
      <c r="E285" s="6">
        <f t="shared" si="5"/>
        <v>0</v>
      </c>
    </row>
    <row r="286" spans="1:5" hidden="1" x14ac:dyDescent="0.25">
      <c r="A286" s="2" t="s">
        <v>265</v>
      </c>
      <c r="B286" s="5"/>
      <c r="C286" s="5"/>
      <c r="D286" s="6">
        <v>10</v>
      </c>
      <c r="E286" s="6">
        <f t="shared" si="5"/>
        <v>0</v>
      </c>
    </row>
    <row r="287" spans="1:5" x14ac:dyDescent="0.25">
      <c r="A287" s="2" t="s">
        <v>266</v>
      </c>
      <c r="B287" s="5">
        <f>14+10.8+15.6+1.5</f>
        <v>41.9</v>
      </c>
      <c r="C287" s="5"/>
      <c r="D287" s="6">
        <v>120</v>
      </c>
      <c r="E287" s="6">
        <f t="shared" si="5"/>
        <v>5028</v>
      </c>
    </row>
    <row r="288" spans="1:5" hidden="1" x14ac:dyDescent="0.25">
      <c r="A288" s="2" t="s">
        <v>267</v>
      </c>
      <c r="B288" s="7"/>
      <c r="C288" s="7"/>
      <c r="D288" s="8">
        <v>22</v>
      </c>
      <c r="E288" s="6">
        <f>+D288*C288</f>
        <v>0</v>
      </c>
    </row>
    <row r="289" spans="1:5" x14ac:dyDescent="0.25">
      <c r="A289" s="2" t="s">
        <v>268</v>
      </c>
      <c r="B289" s="5">
        <v>13.6</v>
      </c>
      <c r="C289" s="5"/>
      <c r="D289" s="6">
        <v>80</v>
      </c>
      <c r="E289" s="6">
        <f t="shared" si="5"/>
        <v>1088</v>
      </c>
    </row>
    <row r="290" spans="1:5" x14ac:dyDescent="0.25">
      <c r="A290" s="2" t="s">
        <v>269</v>
      </c>
      <c r="B290" s="5">
        <v>34.200000000000003</v>
      </c>
      <c r="C290" s="5"/>
      <c r="D290" s="6">
        <v>56</v>
      </c>
      <c r="E290" s="6">
        <f t="shared" si="5"/>
        <v>1915.2000000000003</v>
      </c>
    </row>
    <row r="291" spans="1:5" hidden="1" x14ac:dyDescent="0.25">
      <c r="A291" s="2" t="s">
        <v>270</v>
      </c>
      <c r="B291" s="7"/>
      <c r="C291" s="7"/>
      <c r="D291" s="8">
        <v>30</v>
      </c>
      <c r="E291" s="6">
        <f t="shared" si="5"/>
        <v>0</v>
      </c>
    </row>
    <row r="292" spans="1:5" hidden="1" x14ac:dyDescent="0.25">
      <c r="A292" s="2" t="s">
        <v>271</v>
      </c>
      <c r="B292" s="7"/>
      <c r="C292" s="7"/>
      <c r="D292" s="8">
        <v>32</v>
      </c>
      <c r="E292" s="6">
        <f t="shared" si="5"/>
        <v>0</v>
      </c>
    </row>
    <row r="293" spans="1:5" hidden="1" x14ac:dyDescent="0.25">
      <c r="A293" s="2" t="s">
        <v>272</v>
      </c>
      <c r="B293" s="7"/>
      <c r="C293" s="7"/>
      <c r="D293" s="8">
        <v>36</v>
      </c>
      <c r="E293" s="6">
        <f t="shared" si="5"/>
        <v>0</v>
      </c>
    </row>
    <row r="294" spans="1:5" hidden="1" x14ac:dyDescent="0.25">
      <c r="A294" s="2" t="s">
        <v>273</v>
      </c>
      <c r="B294" s="7"/>
      <c r="C294" s="7"/>
      <c r="D294" s="8">
        <v>36</v>
      </c>
      <c r="E294" s="6">
        <f t="shared" si="5"/>
        <v>0</v>
      </c>
    </row>
    <row r="295" spans="1:5" x14ac:dyDescent="0.25">
      <c r="A295" s="2" t="s">
        <v>274</v>
      </c>
      <c r="B295" s="7">
        <v>0.6</v>
      </c>
      <c r="C295" s="7"/>
      <c r="D295" s="8">
        <v>54</v>
      </c>
      <c r="E295" s="6">
        <f t="shared" si="5"/>
        <v>32.4</v>
      </c>
    </row>
    <row r="296" spans="1:5" hidden="1" x14ac:dyDescent="0.25">
      <c r="A296" s="2" t="s">
        <v>275</v>
      </c>
      <c r="B296" s="5"/>
      <c r="C296" s="5"/>
      <c r="D296" s="6">
        <v>30</v>
      </c>
      <c r="E296" s="6">
        <f t="shared" si="5"/>
        <v>0</v>
      </c>
    </row>
    <row r="297" spans="1:5" hidden="1" x14ac:dyDescent="0.25">
      <c r="A297" s="2" t="s">
        <v>276</v>
      </c>
      <c r="B297" s="7"/>
      <c r="C297" s="7"/>
      <c r="D297" s="8">
        <v>34</v>
      </c>
      <c r="E297" s="6">
        <f t="shared" si="5"/>
        <v>0</v>
      </c>
    </row>
    <row r="298" spans="1:5" hidden="1" x14ac:dyDescent="0.25">
      <c r="A298" s="2" t="s">
        <v>277</v>
      </c>
      <c r="B298" s="7"/>
      <c r="C298" s="7"/>
      <c r="D298" s="8">
        <v>54</v>
      </c>
      <c r="E298" s="6">
        <f>+B298*D298</f>
        <v>0</v>
      </c>
    </row>
    <row r="299" spans="1:5" x14ac:dyDescent="0.25">
      <c r="A299" s="2" t="s">
        <v>278</v>
      </c>
      <c r="B299" s="5">
        <f>3+0.6</f>
        <v>3.6</v>
      </c>
      <c r="C299" s="5"/>
      <c r="D299" s="6">
        <v>56</v>
      </c>
      <c r="E299" s="6">
        <f t="shared" si="5"/>
        <v>201.6</v>
      </c>
    </row>
    <row r="300" spans="1:5" hidden="1" x14ac:dyDescent="0.25">
      <c r="A300" s="2" t="s">
        <v>279</v>
      </c>
      <c r="B300" s="7"/>
      <c r="C300" s="7"/>
      <c r="D300" s="8">
        <v>320</v>
      </c>
      <c r="E300" s="6">
        <f t="shared" si="5"/>
        <v>0</v>
      </c>
    </row>
    <row r="301" spans="1:5" x14ac:dyDescent="0.25">
      <c r="A301" s="2" t="s">
        <v>280</v>
      </c>
      <c r="B301" s="7"/>
      <c r="C301" s="7">
        <f>30+36</f>
        <v>66</v>
      </c>
      <c r="D301" s="8">
        <v>22</v>
      </c>
      <c r="E301" s="6">
        <f>+C301*D301</f>
        <v>1452</v>
      </c>
    </row>
    <row r="302" spans="1:5" x14ac:dyDescent="0.25">
      <c r="A302" s="2" t="s">
        <v>281</v>
      </c>
      <c r="B302" s="7"/>
      <c r="C302" s="7">
        <f>43+120</f>
        <v>163</v>
      </c>
      <c r="D302" s="8">
        <v>12</v>
      </c>
      <c r="E302" s="6">
        <f t="shared" ref="E302:E303" si="6">+C302*D302</f>
        <v>1956</v>
      </c>
    </row>
    <row r="303" spans="1:5" x14ac:dyDescent="0.25">
      <c r="A303" s="2" t="s">
        <v>282</v>
      </c>
      <c r="B303" s="7"/>
      <c r="C303" s="7">
        <f>53+120</f>
        <v>173</v>
      </c>
      <c r="D303" s="8">
        <v>15</v>
      </c>
      <c r="E303" s="6">
        <f t="shared" si="6"/>
        <v>2595</v>
      </c>
    </row>
    <row r="304" spans="1:5" x14ac:dyDescent="0.25">
      <c r="A304" s="2" t="s">
        <v>283</v>
      </c>
      <c r="B304" s="7">
        <v>95.95</v>
      </c>
      <c r="C304" s="7"/>
      <c r="D304" s="8">
        <v>92</v>
      </c>
      <c r="E304" s="6">
        <f t="shared" si="5"/>
        <v>8827.4</v>
      </c>
    </row>
    <row r="305" spans="1:5" hidden="1" x14ac:dyDescent="0.25">
      <c r="A305" s="2" t="s">
        <v>284</v>
      </c>
      <c r="B305" s="7"/>
      <c r="C305" s="7"/>
      <c r="D305" s="8">
        <v>22</v>
      </c>
      <c r="E305" s="6">
        <f t="shared" si="5"/>
        <v>0</v>
      </c>
    </row>
    <row r="306" spans="1:5" x14ac:dyDescent="0.25">
      <c r="A306" s="2" t="s">
        <v>285</v>
      </c>
      <c r="B306" s="5">
        <f>168.2+70.4+9.6+2.3+4</f>
        <v>254.5</v>
      </c>
      <c r="C306" s="5"/>
      <c r="D306" s="6">
        <v>6</v>
      </c>
      <c r="E306" s="6">
        <f t="shared" si="5"/>
        <v>1527</v>
      </c>
    </row>
    <row r="307" spans="1:5" x14ac:dyDescent="0.25">
      <c r="A307" s="2" t="s">
        <v>309</v>
      </c>
      <c r="B307" s="5">
        <v>16.600000000000001</v>
      </c>
      <c r="C307" s="5"/>
      <c r="D307" s="6">
        <v>160</v>
      </c>
      <c r="E307" s="6">
        <f t="shared" si="5"/>
        <v>2656</v>
      </c>
    </row>
    <row r="308" spans="1:5" hidden="1" x14ac:dyDescent="0.25">
      <c r="A308" s="2" t="s">
        <v>286</v>
      </c>
      <c r="B308" s="7"/>
      <c r="C308" s="7"/>
      <c r="D308" s="8">
        <v>800</v>
      </c>
      <c r="E308" s="6">
        <f t="shared" si="5"/>
        <v>0</v>
      </c>
    </row>
    <row r="309" spans="1:5" hidden="1" x14ac:dyDescent="0.25">
      <c r="A309" s="2" t="s">
        <v>287</v>
      </c>
      <c r="B309" s="7"/>
      <c r="C309" s="7"/>
      <c r="D309" s="8">
        <v>60</v>
      </c>
      <c r="E309" s="6">
        <f t="shared" si="5"/>
        <v>0</v>
      </c>
    </row>
    <row r="310" spans="1:5" hidden="1" x14ac:dyDescent="0.25">
      <c r="A310" s="2" t="s">
        <v>288</v>
      </c>
      <c r="B310" s="7"/>
      <c r="C310" s="7"/>
      <c r="D310" s="8">
        <v>154</v>
      </c>
      <c r="E310" s="6">
        <f t="shared" si="5"/>
        <v>0</v>
      </c>
    </row>
    <row r="311" spans="1:5" x14ac:dyDescent="0.25">
      <c r="A311" s="2" t="s">
        <v>289</v>
      </c>
      <c r="B311" s="7">
        <f>40+111.2</f>
        <v>151.19999999999999</v>
      </c>
      <c r="C311" s="7"/>
      <c r="D311" s="8">
        <v>98</v>
      </c>
      <c r="E311" s="6">
        <f t="shared" si="5"/>
        <v>14817.599999999999</v>
      </c>
    </row>
    <row r="312" spans="1:5" x14ac:dyDescent="0.25">
      <c r="A312" s="2" t="s">
        <v>290</v>
      </c>
      <c r="B312" s="7">
        <f>119.4+73+86.2+23.2</f>
        <v>301.8</v>
      </c>
      <c r="C312" s="7"/>
      <c r="D312" s="8">
        <v>36</v>
      </c>
      <c r="E312" s="6">
        <f t="shared" si="5"/>
        <v>10864.800000000001</v>
      </c>
    </row>
    <row r="313" spans="1:5" hidden="1" x14ac:dyDescent="0.25">
      <c r="A313" s="2" t="s">
        <v>291</v>
      </c>
      <c r="B313" s="7"/>
      <c r="C313" s="7"/>
      <c r="D313" s="8">
        <v>140</v>
      </c>
      <c r="E313" s="6">
        <f t="shared" si="5"/>
        <v>0</v>
      </c>
    </row>
    <row r="314" spans="1:5" hidden="1" x14ac:dyDescent="0.25">
      <c r="A314" s="2" t="s">
        <v>292</v>
      </c>
      <c r="B314" s="7"/>
      <c r="C314" s="7"/>
      <c r="D314" s="8">
        <v>60</v>
      </c>
      <c r="E314" s="6">
        <f t="shared" si="5"/>
        <v>0</v>
      </c>
    </row>
    <row r="315" spans="1:5" x14ac:dyDescent="0.25">
      <c r="A315" s="2" t="s">
        <v>293</v>
      </c>
      <c r="B315" s="5">
        <v>48.6</v>
      </c>
      <c r="C315" s="5"/>
      <c r="D315" s="6">
        <v>84</v>
      </c>
      <c r="E315" s="6">
        <f t="shared" si="5"/>
        <v>4082.4</v>
      </c>
    </row>
    <row r="316" spans="1:5" x14ac:dyDescent="0.25">
      <c r="A316" s="2" t="s">
        <v>294</v>
      </c>
      <c r="B316" s="7">
        <v>9</v>
      </c>
      <c r="C316" s="7"/>
      <c r="D316" s="8">
        <v>120</v>
      </c>
      <c r="E316" s="6">
        <f t="shared" si="5"/>
        <v>1080</v>
      </c>
    </row>
    <row r="317" spans="1:5" x14ac:dyDescent="0.25">
      <c r="A317" s="2" t="s">
        <v>295</v>
      </c>
      <c r="B317" s="7">
        <f>21+5.8+1.2</f>
        <v>28</v>
      </c>
      <c r="C317" s="7"/>
      <c r="D317" s="8">
        <v>82</v>
      </c>
      <c r="E317" s="6">
        <f t="shared" si="5"/>
        <v>2296</v>
      </c>
    </row>
    <row r="318" spans="1:5" hidden="1" x14ac:dyDescent="0.25">
      <c r="A318" s="2" t="s">
        <v>296</v>
      </c>
      <c r="B318" s="7"/>
      <c r="C318" s="7"/>
      <c r="D318" s="8">
        <v>140</v>
      </c>
      <c r="E318" s="6">
        <f t="shared" si="5"/>
        <v>0</v>
      </c>
    </row>
    <row r="319" spans="1:5" hidden="1" x14ac:dyDescent="0.25">
      <c r="A319" s="2" t="s">
        <v>297</v>
      </c>
      <c r="B319" s="7"/>
      <c r="C319" s="7"/>
      <c r="D319" s="8">
        <v>18</v>
      </c>
      <c r="E319" s="6">
        <f t="shared" si="5"/>
        <v>0</v>
      </c>
    </row>
    <row r="320" spans="1:5" x14ac:dyDescent="0.25">
      <c r="A320" s="2" t="s">
        <v>298</v>
      </c>
      <c r="B320" s="7"/>
      <c r="C320" s="7">
        <f>31+120</f>
        <v>151</v>
      </c>
      <c r="D320" s="8">
        <v>20</v>
      </c>
      <c r="E320" s="6">
        <f>+D320*C320</f>
        <v>3020</v>
      </c>
    </row>
    <row r="321" spans="1:5" x14ac:dyDescent="0.25">
      <c r="A321" s="2" t="s">
        <v>299</v>
      </c>
      <c r="B321" s="7"/>
      <c r="C321" s="7">
        <f>17+18</f>
        <v>35</v>
      </c>
      <c r="D321" s="8">
        <v>18</v>
      </c>
      <c r="E321" s="6">
        <f t="shared" ref="E321:E323" si="7">+D321*C321</f>
        <v>630</v>
      </c>
    </row>
    <row r="322" spans="1:5" x14ac:dyDescent="0.25">
      <c r="A322" s="2" t="s">
        <v>300</v>
      </c>
      <c r="B322" s="7"/>
      <c r="C322" s="7">
        <v>4</v>
      </c>
      <c r="D322" s="8">
        <v>20</v>
      </c>
      <c r="E322" s="6">
        <f t="shared" si="7"/>
        <v>80</v>
      </c>
    </row>
    <row r="323" spans="1:5" x14ac:dyDescent="0.25">
      <c r="A323" s="2" t="s">
        <v>301</v>
      </c>
      <c r="B323" s="7"/>
      <c r="C323" s="7">
        <v>299</v>
      </c>
      <c r="D323" s="8">
        <v>70</v>
      </c>
      <c r="E323" s="6">
        <f t="shared" si="7"/>
        <v>20930</v>
      </c>
    </row>
    <row r="324" spans="1:5" x14ac:dyDescent="0.25">
      <c r="A324" s="2" t="s">
        <v>302</v>
      </c>
      <c r="B324" s="7">
        <f>190.2+17.2+12.2</f>
        <v>219.59999999999997</v>
      </c>
      <c r="C324" s="7"/>
      <c r="D324" s="8">
        <v>60</v>
      </c>
      <c r="E324" s="6">
        <f t="shared" si="5"/>
        <v>13175.999999999998</v>
      </c>
    </row>
    <row r="325" spans="1:5" x14ac:dyDescent="0.25">
      <c r="A325" s="2" t="s">
        <v>303</v>
      </c>
      <c r="B325" s="7">
        <v>450.2</v>
      </c>
      <c r="C325" s="7"/>
      <c r="D325" s="8">
        <v>68</v>
      </c>
      <c r="E325" s="6">
        <f t="shared" si="5"/>
        <v>30613.599999999999</v>
      </c>
    </row>
    <row r="326" spans="1:5" x14ac:dyDescent="0.25">
      <c r="A326" s="14"/>
      <c r="B326" s="14"/>
      <c r="C326" s="14"/>
      <c r="D326" s="15"/>
      <c r="E326" s="15"/>
    </row>
    <row r="327" spans="1:5" x14ac:dyDescent="0.25">
      <c r="A327" s="14"/>
      <c r="B327" s="14"/>
      <c r="C327" s="14"/>
      <c r="D327" s="9" t="s">
        <v>6</v>
      </c>
      <c r="E327" s="6">
        <f>SUM(E10:E326)</f>
        <v>1701350.9900000009</v>
      </c>
    </row>
    <row r="328" spans="1:5" x14ac:dyDescent="0.25">
      <c r="A328" s="16"/>
      <c r="B328" s="1"/>
      <c r="C328" s="1"/>
      <c r="D328" s="1"/>
      <c r="E328" s="1"/>
    </row>
  </sheetData>
  <mergeCells count="5">
    <mergeCell ref="A1:A8"/>
    <mergeCell ref="B1:E3"/>
    <mergeCell ref="B5:E6"/>
    <mergeCell ref="B7:E8"/>
    <mergeCell ref="B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2021-01-08T18:44:08Z</cp:lastPrinted>
  <dcterms:created xsi:type="dcterms:W3CDTF">2020-10-08T14:40:46Z</dcterms:created>
  <dcterms:modified xsi:type="dcterms:W3CDTF">2021-01-08T19:02:14Z</dcterms:modified>
</cp:coreProperties>
</file>